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5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5">'Elleston Trophy'!$A$1:$K$27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<sst xmlns="http://schemas.openxmlformats.org/spreadsheetml/2006/main" count="222" uniqueCount="81">
  <si>
    <t>Players</t>
  </si>
  <si>
    <t>BSCA</t>
  </si>
  <si>
    <t>Alexandra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</si>
  <si>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</si>
  <si>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</si>
  <si>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</si>
  <si>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</si>
  <si>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</si>
  <si>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</si>
  <si>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</si>
  <si>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</si>
  <si>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</si>
  <si>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</si>
  <si>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</si>
  <si>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</si>
  <si>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</si>
  <si>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</si>
  <si>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</si>
  <si>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</si>
  <si>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</si>
  <si>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</si>
  <si>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</si>
  <si>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</si>
  <si>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</si>
  <si>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</si>
  <si>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</si>
  <si>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</si>
  <si>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</si>
  <si>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</si>
  <si>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Alex</t>
  </si>
  <si>
    <t>Barnet CC</t>
  </si>
  <si>
    <t>Mike Russle Cup</t>
  </si>
  <si>
    <t>SCCC</t>
  </si>
  <si>
    <t>PB 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</si>
  <si>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</si>
  <si>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</si>
  <si>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</si>
  <si>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</si>
  <si>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</si>
  <si>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</si>
  <si>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</si>
  <si>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</si>
  <si>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</si>
  <si>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</si>
  <si>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Two Results</t>
  </si>
  <si>
    <t>Div One League Table</t>
  </si>
  <si>
    <t>Division Two League Table</t>
  </si>
  <si>
    <t>date arranged /played</t>
  </si>
  <si>
    <t>BCC</t>
  </si>
  <si>
    <t xml:space="preserve"> </t>
  </si>
  <si>
    <t>Shield A Results</t>
  </si>
  <si>
    <t>Shield A League Table</t>
  </si>
  <si>
    <t>Shield B Results</t>
  </si>
  <si>
    <t>Shield B League Table</t>
  </si>
  <si>
    <t>PBRBL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</si>
  <si>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</si>
  <si>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</si>
  <si>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</si>
  <si>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 xml:space="preserve">Barnet TT </t>
  </si>
  <si>
    <t>BTTC</t>
  </si>
  <si>
    <t>Round 1 - Nov 24</t>
  </si>
  <si>
    <t>Round 2 Jan 26</t>
  </si>
  <si>
    <t>Semi Finals April 6</t>
  </si>
  <si>
    <t>Final May 18</t>
  </si>
  <si>
    <t>Round 1 Jan 26</t>
  </si>
  <si>
    <t>Kings Head</t>
  </si>
  <si>
    <t>Barnet TTC</t>
  </si>
  <si>
    <t>PB Legion</t>
  </si>
  <si>
    <t>Barnet Con Club</t>
  </si>
  <si>
    <t>Bye</t>
  </si>
  <si>
    <t>Division One Results</t>
  </si>
  <si>
    <t>League 2</t>
  </si>
  <si>
    <t>20/1/2009</t>
  </si>
  <si>
    <t>Not played</t>
  </si>
  <si>
    <t>-</t>
  </si>
  <si>
    <t>Barnet TT</t>
  </si>
  <si>
    <t>Division 2</t>
  </si>
  <si>
    <t>30/03/2009</t>
  </si>
  <si>
    <t>30/3/2009</t>
  </si>
  <si>
    <t>Venue              BSCA</t>
  </si>
  <si>
    <t>Venue             BCC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</si>
</sst>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\ \-\ ##"/>
    <numFmt numFmtId="165" formatCode="##"/>
    <numFmt numFmtId="166" formatCode="#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[$-809]dd\ mmmm\ yyyy;@"/>
    <numFmt numFmtId="174" formatCode="dd\ mmmm\ "/>
  </numFmts>
  <fonts count="65">
    <font>
      <sz val="10"/>
      <name val="Lucida Sans Unicode"/>
      <family val="0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0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u val="single"/>
      <sz val="10"/>
      <color indexed="12"/>
      <name val="Lucida Sans Unicode"/>
      <family val="0"/>
    </font>
    <font>
      <u val="single"/>
      <sz val="10"/>
      <color indexed="36"/>
      <name val="Lucida Sans Unicode"/>
      <family val="0"/>
    </font>
    <font>
      <b/>
      <sz val="10"/>
      <color indexed="8"/>
      <name val="Lucida Sans Unicode"/>
      <family val="2"/>
    </font>
    <font>
      <sz val="8"/>
      <name val="Lucida Sans Unicode"/>
      <family val="0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1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36" borderId="16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4" fillId="36" borderId="17" xfId="0" applyFont="1" applyFill="1" applyBorder="1" applyAlignment="1">
      <alignment horizontal="left"/>
    </xf>
    <xf numFmtId="0" fontId="14" fillId="36" borderId="16" xfId="0" applyFont="1" applyFill="1" applyBorder="1" applyAlignment="1">
      <alignment horizontal="left"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 locked="0"/>
    </xf>
    <xf numFmtId="1" fontId="1" fillId="33" borderId="20" xfId="0" applyNumberFormat="1" applyFont="1" applyFill="1" applyBorder="1" applyAlignment="1" applyProtection="1">
      <alignment horizontal="center"/>
      <protection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1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Border="1" applyAlignment="1">
      <alignment horizontal="center"/>
    </xf>
    <xf numFmtId="166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5" fillId="36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3" fillId="35" borderId="20" xfId="0" applyFont="1" applyFill="1" applyBorder="1" applyAlignment="1">
      <alignment/>
    </xf>
    <xf numFmtId="1" fontId="1" fillId="0" borderId="24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/>
    </xf>
    <xf numFmtId="0" fontId="1" fillId="37" borderId="25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37" borderId="27" xfId="0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37" borderId="23" xfId="0" applyFont="1" applyFill="1" applyBorder="1" applyAlignment="1">
      <alignment horizontal="center"/>
    </xf>
    <xf numFmtId="0" fontId="1" fillId="37" borderId="25" xfId="0" applyFont="1" applyFill="1" applyBorder="1" applyAlignment="1" quotePrefix="1">
      <alignment horizontal="center"/>
    </xf>
    <xf numFmtId="0" fontId="1" fillId="37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22" xfId="0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24" fillId="38" borderId="22" xfId="0" applyFont="1" applyFill="1" applyBorder="1" applyAlignment="1">
      <alignment/>
    </xf>
    <xf numFmtId="1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 quotePrefix="1">
      <alignment/>
    </xf>
    <xf numFmtId="0" fontId="14" fillId="39" borderId="17" xfId="0" applyFont="1" applyFill="1" applyBorder="1" applyAlignment="1">
      <alignment horizontal="left"/>
    </xf>
    <xf numFmtId="0" fontId="14" fillId="39" borderId="16" xfId="0" applyFont="1" applyFill="1" applyBorder="1" applyAlignment="1">
      <alignment horizontal="left"/>
    </xf>
    <xf numFmtId="0" fontId="17" fillId="39" borderId="23" xfId="0" applyFont="1" applyFill="1" applyBorder="1" applyAlignment="1">
      <alignment/>
    </xf>
    <xf numFmtId="15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32" xfId="0" applyFont="1" applyFill="1" applyBorder="1" applyAlignment="1">
      <alignment/>
    </xf>
    <xf numFmtId="0" fontId="3" fillId="0" borderId="22" xfId="0" applyFont="1" applyBorder="1" applyAlignment="1" quotePrefix="1">
      <alignment horizontal="center"/>
    </xf>
    <xf numFmtId="14" fontId="3" fillId="0" borderId="22" xfId="0" applyNumberFormat="1" applyFont="1" applyBorder="1" applyAlignment="1">
      <alignment horizontal="right"/>
    </xf>
    <xf numFmtId="0" fontId="4" fillId="4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36" borderId="33" xfId="0" applyFont="1" applyFill="1" applyBorder="1" applyAlignment="1">
      <alignment horizontal="left"/>
    </xf>
    <xf numFmtId="0" fontId="0" fillId="0" borderId="34" xfId="0" applyFont="1" applyBorder="1" applyAlignment="1">
      <alignment/>
    </xf>
    <xf numFmtId="16" fontId="1" fillId="35" borderId="35" xfId="0" applyNumberFormat="1" applyFont="1" applyFill="1" applyBorder="1" applyAlignment="1" quotePrefix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23" xfId="0" applyFill="1" applyBorder="1" applyAlignment="1">
      <alignment horizontal="center"/>
    </xf>
    <xf numFmtId="0" fontId="25" fillId="41" borderId="20" xfId="0" applyFont="1" applyFill="1" applyBorder="1" applyAlignment="1">
      <alignment vertical="top" wrapText="1"/>
    </xf>
    <xf numFmtId="0" fontId="26" fillId="41" borderId="15" xfId="0" applyFont="1" applyFill="1" applyBorder="1" applyAlignment="1">
      <alignment vertical="top" wrapText="1"/>
    </xf>
    <xf numFmtId="0" fontId="26" fillId="41" borderId="35" xfId="0" applyFont="1" applyFill="1" applyBorder="1" applyAlignment="1">
      <alignment vertical="top" wrapText="1"/>
    </xf>
    <xf numFmtId="0" fontId="26" fillId="41" borderId="36" xfId="0" applyFont="1" applyFill="1" applyBorder="1" applyAlignment="1">
      <alignment vertical="top" wrapText="1"/>
    </xf>
    <xf numFmtId="0" fontId="10" fillId="41" borderId="20" xfId="0" applyFont="1" applyFill="1" applyBorder="1" applyAlignment="1">
      <alignment horizontal="left" vertical="top" wrapText="1"/>
    </xf>
    <xf numFmtId="0" fontId="11" fillId="41" borderId="15" xfId="0" applyFont="1" applyFill="1" applyBorder="1" applyAlignment="1">
      <alignment vertical="top" wrapText="1"/>
    </xf>
    <xf numFmtId="0" fontId="11" fillId="41" borderId="35" xfId="0" applyFont="1" applyFill="1" applyBorder="1" applyAlignment="1">
      <alignment vertical="top" wrapText="1"/>
    </xf>
    <xf numFmtId="0" fontId="11" fillId="41" borderId="36" xfId="0" applyFont="1" applyFill="1" applyBorder="1" applyAlignment="1">
      <alignment vertical="top" wrapText="1"/>
    </xf>
    <xf numFmtId="0" fontId="5" fillId="34" borderId="37" xfId="0" applyFont="1" applyFill="1" applyBorder="1" applyAlignment="1">
      <alignment horizontal="left" vertical="center" textRotation="255" wrapText="1"/>
    </xf>
    <xf numFmtId="0" fontId="3" fillId="0" borderId="37" xfId="0" applyFont="1" applyBorder="1" applyAlignment="1">
      <alignment horizontal="left" vertical="center" textRotation="255" wrapText="1"/>
    </xf>
    <xf numFmtId="0" fontId="3" fillId="0" borderId="27" xfId="0" applyFont="1" applyBorder="1" applyAlignment="1">
      <alignment horizontal="left" vertical="center" textRotation="255" wrapText="1"/>
    </xf>
    <xf numFmtId="0" fontId="14" fillId="36" borderId="38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36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6" fillId="36" borderId="39" xfId="0" applyFont="1" applyFill="1" applyBorder="1" applyAlignment="1">
      <alignment horizontal="center"/>
    </xf>
    <xf numFmtId="0" fontId="17" fillId="0" borderId="39" xfId="0" applyFont="1" applyBorder="1" applyAlignment="1">
      <alignment/>
    </xf>
    <xf numFmtId="0" fontId="16" fillId="36" borderId="4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6" fillId="36" borderId="13" xfId="0" applyFont="1" applyFill="1" applyBorder="1" applyAlignment="1">
      <alignment horizontal="center"/>
    </xf>
    <xf numFmtId="0" fontId="17" fillId="0" borderId="41" xfId="0" applyFont="1" applyBorder="1" applyAlignment="1">
      <alignment/>
    </xf>
    <xf numFmtId="0" fontId="16" fillId="36" borderId="42" xfId="0" applyFont="1" applyFill="1" applyBorder="1" applyAlignment="1">
      <alignment horizontal="center"/>
    </xf>
    <xf numFmtId="0" fontId="17" fillId="0" borderId="43" xfId="0" applyFont="1" applyBorder="1" applyAlignment="1">
      <alignment/>
    </xf>
    <xf numFmtId="0" fontId="0" fillId="0" borderId="23" xfId="0" applyBorder="1" applyAlignment="1">
      <alignment horizontal="center"/>
    </xf>
    <xf numFmtId="0" fontId="4" fillId="42" borderId="23" xfId="0" applyFont="1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14" fillId="39" borderId="33" xfId="0" applyFont="1" applyFill="1" applyBorder="1" applyAlignment="1">
      <alignment horizontal="left"/>
    </xf>
    <xf numFmtId="0" fontId="0" fillId="39" borderId="34" xfId="0" applyFont="1" applyFill="1" applyBorder="1" applyAlignment="1">
      <alignment/>
    </xf>
    <xf numFmtId="174" fontId="27" fillId="35" borderId="35" xfId="0" applyNumberFormat="1" applyFont="1" applyFill="1" applyBorder="1" applyAlignment="1" quotePrefix="1">
      <alignment/>
    </xf>
    <xf numFmtId="174" fontId="6" fillId="0" borderId="17" xfId="0" applyNumberFormat="1" applyFont="1" applyBorder="1" applyAlignment="1">
      <alignment/>
    </xf>
    <xf numFmtId="174" fontId="6" fillId="0" borderId="36" xfId="0" applyNumberFormat="1" applyFont="1" applyBorder="1" applyAlignment="1">
      <alignment/>
    </xf>
    <xf numFmtId="0" fontId="14" fillId="39" borderId="38" xfId="0" applyFont="1" applyFill="1" applyBorder="1" applyAlignment="1">
      <alignment horizontal="left"/>
    </xf>
    <xf numFmtId="0" fontId="16" fillId="39" borderId="16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0" fontId="16" fillId="39" borderId="39" xfId="0" applyFont="1" applyFill="1" applyBorder="1" applyAlignment="1">
      <alignment horizontal="center"/>
    </xf>
    <xf numFmtId="0" fontId="17" fillId="39" borderId="39" xfId="0" applyFont="1" applyFill="1" applyBorder="1" applyAlignment="1">
      <alignment/>
    </xf>
    <xf numFmtId="0" fontId="16" fillId="39" borderId="40" xfId="0" applyFont="1" applyFill="1" applyBorder="1" applyAlignment="1">
      <alignment horizontal="center"/>
    </xf>
    <xf numFmtId="0" fontId="16" fillId="39" borderId="13" xfId="0" applyFont="1" applyFill="1" applyBorder="1" applyAlignment="1">
      <alignment horizontal="center"/>
    </xf>
    <xf numFmtId="0" fontId="17" fillId="39" borderId="41" xfId="0" applyFont="1" applyFill="1" applyBorder="1" applyAlignment="1">
      <alignment/>
    </xf>
    <xf numFmtId="0" fontId="16" fillId="39" borderId="42" xfId="0" applyFont="1" applyFill="1" applyBorder="1" applyAlignment="1">
      <alignment horizontal="center"/>
    </xf>
    <xf numFmtId="0" fontId="17" fillId="39" borderId="4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30" fillId="41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9" xfId="0" applyFont="1" applyBorder="1" applyAlignment="1">
      <alignment/>
    </xf>
    <xf numFmtId="0" fontId="1" fillId="37" borderId="37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" fillId="37" borderId="28" xfId="0" applyFont="1" applyFill="1" applyBorder="1" applyAlignment="1">
      <alignment horizontal="center"/>
    </xf>
    <xf numFmtId="0" fontId="18" fillId="41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1" fillId="37" borderId="48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23" fillId="38" borderId="22" xfId="0" applyFont="1" applyFill="1" applyBorder="1" applyAlignment="1">
      <alignment horizontal="center"/>
    </xf>
    <xf numFmtId="0" fontId="7" fillId="38" borderId="30" xfId="0" applyFont="1" applyFill="1" applyBorder="1" applyAlignment="1">
      <alignment horizontal="left" vertical="top"/>
    </xf>
    <xf numFmtId="0" fontId="6" fillId="38" borderId="31" xfId="0" applyFont="1" applyFill="1" applyBorder="1" applyAlignment="1">
      <alignment horizontal="left" vertical="top"/>
    </xf>
    <xf numFmtId="0" fontId="7" fillId="38" borderId="30" xfId="0" applyFont="1" applyFill="1" applyBorder="1" applyAlignment="1">
      <alignment vertical="top"/>
    </xf>
    <xf numFmtId="0" fontId="6" fillId="38" borderId="31" xfId="0" applyFont="1" applyFill="1" applyBorder="1" applyAlignment="1">
      <alignment vertical="top"/>
    </xf>
    <xf numFmtId="0" fontId="7" fillId="38" borderId="30" xfId="0" applyFont="1" applyFill="1" applyBorder="1" applyAlignment="1">
      <alignment vertical="top" wrapText="1"/>
    </xf>
    <xf numFmtId="0" fontId="6" fillId="38" borderId="3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3"/>
  <sheetViews>
    <sheetView zoomScalePageLayoutView="0" workbookViewId="0" topLeftCell="A14">
      <selection activeCell="A15" sqref="A15:P2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07" t="s">
        <v>70</v>
      </c>
      <c r="B1" s="108"/>
      <c r="C1" s="115" t="s">
        <v>8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09"/>
      <c r="B2" s="110"/>
      <c r="C2" s="114" t="str">
        <f>+B3</f>
        <v>BSCA</v>
      </c>
      <c r="D2" s="98"/>
      <c r="E2" s="97" t="str">
        <f>+B4</f>
        <v>Barnet CC</v>
      </c>
      <c r="F2" s="98"/>
      <c r="G2" s="97" t="str">
        <f>+B5</f>
        <v>Players</v>
      </c>
      <c r="H2" s="98"/>
      <c r="I2" s="97" t="str">
        <f>+B6</f>
        <v>Black Horse</v>
      </c>
      <c r="J2" s="98"/>
      <c r="K2" s="97" t="str">
        <f>+B7</f>
        <v>SCCC</v>
      </c>
      <c r="L2" s="98"/>
      <c r="M2" s="97" t="str">
        <f>+B8</f>
        <v>Builders</v>
      </c>
      <c r="N2" s="98"/>
      <c r="O2" s="97" t="str">
        <f>+B9</f>
        <v>Green Monks</v>
      </c>
      <c r="P2" s="98"/>
      <c r="Q2" s="97" t="str">
        <f>+B10</f>
        <v>PB CC</v>
      </c>
      <c r="R2" s="98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22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23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11" t="s">
        <v>7</v>
      </c>
      <c r="B3" s="58" t="s">
        <v>1</v>
      </c>
      <c r="C3" s="7"/>
      <c r="D3" s="7"/>
      <c r="E3" s="6">
        <v>2</v>
      </c>
      <c r="F3" s="3">
        <f>+IF(E3="","",9-E3)</f>
        <v>7</v>
      </c>
      <c r="G3" s="6">
        <v>4</v>
      </c>
      <c r="H3" s="3">
        <f>+IF(G3="","",9-G3)</f>
        <v>5</v>
      </c>
      <c r="I3" s="6">
        <v>5</v>
      </c>
      <c r="J3" s="3">
        <f>+IF(I3="","",9-I3)</f>
        <v>4</v>
      </c>
      <c r="K3" s="6">
        <v>7</v>
      </c>
      <c r="L3" s="3">
        <f>+IF(K3="","",9-K3)</f>
        <v>2</v>
      </c>
      <c r="M3" s="6">
        <v>5</v>
      </c>
      <c r="N3" s="3">
        <f>+IF(M3="","",9-M3)</f>
        <v>4</v>
      </c>
      <c r="O3" s="6">
        <v>2</v>
      </c>
      <c r="P3" s="3">
        <f aca="true" t="shared" si="0" ref="P3:P8">+IF(O3="","",9-O3)</f>
        <v>7</v>
      </c>
      <c r="Q3" s="6">
        <v>6</v>
      </c>
      <c r="R3" s="3">
        <f aca="true" t="shared" si="1" ref="R3:R9">+IF(Q3="","",9-Q3)</f>
        <v>3</v>
      </c>
      <c r="S3" s="11"/>
      <c r="T3" s="11"/>
      <c r="U3" s="11"/>
      <c r="V3" s="50" t="str">
        <f aca="true" t="shared" si="2" ref="V3:V10">+B3</f>
        <v>BSCA</v>
      </c>
      <c r="W3" s="41">
        <f aca="true" t="shared" si="3" ref="W3:W10">COUNTIF($BS$3:$CH$10,V3)</f>
        <v>14</v>
      </c>
      <c r="X3" s="41">
        <f aca="true" t="shared" si="4" ref="X3:X10">COUNTIF($BA$3:$BO$10,V3)</f>
        <v>8</v>
      </c>
      <c r="Y3" s="41">
        <f aca="true" t="shared" si="5" ref="Y3:Y10">+W3-X3</f>
        <v>6</v>
      </c>
      <c r="Z3" s="41">
        <f aca="true" t="shared" si="6" ref="Z3:Z10">+X3*2</f>
        <v>16</v>
      </c>
      <c r="AA3" s="53">
        <f>+(C3+E3+G3+I3+K3+M3+O3+Q3)+SUM(D3:D10)</f>
        <v>63</v>
      </c>
      <c r="AB3" s="54">
        <f aca="true" t="shared" si="7" ref="AB3:AB10">+Z3+AA3</f>
        <v>79</v>
      </c>
      <c r="AC3" s="12">
        <f>+AB3+0.08</f>
        <v>79.08</v>
      </c>
      <c r="AD3">
        <f aca="true" t="shared" si="8" ref="AD3:AD10">RANK(AC3,$AC$3:$AC$10,0)</f>
        <v>4</v>
      </c>
      <c r="AH3" s="41" t="str">
        <f>+IF(C3&gt;4,$B3,C$2)</f>
        <v>BSCA</v>
      </c>
      <c r="AI3" s="41"/>
      <c r="AJ3" s="41" t="str">
        <f aca="true" t="shared" si="9" ref="AJ3:AJ10">+IF(E3&gt;4,$B3,E$2)</f>
        <v>Barnet CC</v>
      </c>
      <c r="AK3" s="41"/>
      <c r="AL3" s="41" t="str">
        <f>+IF(G3&gt;4,$B3,G$2)</f>
        <v>Players</v>
      </c>
      <c r="AM3" s="41"/>
      <c r="AN3" s="41" t="str">
        <f>+IF(I3&gt;4,$B3,I$2)</f>
        <v>BSCA</v>
      </c>
      <c r="AO3" s="41"/>
      <c r="AP3" s="41" t="str">
        <f>+IF(K3&gt;4,$B3,K$2)</f>
        <v>BSCA</v>
      </c>
      <c r="AQ3" s="41"/>
      <c r="AR3" s="41" t="str">
        <f>+IF(M3&gt;4,$B3,M$2)</f>
        <v>BSCA</v>
      </c>
      <c r="AS3" s="41"/>
      <c r="AT3" s="41" t="str">
        <f>+IF(O3&gt;4,$B3,O$2)</f>
        <v>Green Monks</v>
      </c>
      <c r="AU3" s="41"/>
      <c r="AV3" s="41" t="str">
        <f>+IF(Q3&gt;4,$B3,Q$2)</f>
        <v>BSCA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Barnet CC</v>
      </c>
      <c r="BD3" s="41"/>
      <c r="BE3" s="41" t="str">
        <f aca="true" t="shared" si="10" ref="BE3:BE10">IF(G3="","",AL3)</f>
        <v>Players</v>
      </c>
      <c r="BF3" s="41"/>
      <c r="BG3" s="41" t="str">
        <f aca="true" t="shared" si="11" ref="BG3:BG10">IF(I3="","",AN3)</f>
        <v>BSCA</v>
      </c>
      <c r="BH3" s="41"/>
      <c r="BI3" s="41" t="str">
        <f aca="true" t="shared" si="12" ref="BI3:BI10">IF(K3="","",AP3)</f>
        <v>BSCA</v>
      </c>
      <c r="BJ3" s="41"/>
      <c r="BK3" s="41" t="str">
        <f aca="true" t="shared" si="13" ref="BK3:BK10">IF(M3="","",AR3)</f>
        <v>BSCA</v>
      </c>
      <c r="BL3" s="41"/>
      <c r="BM3" s="41" t="str">
        <f aca="true" t="shared" si="14" ref="BM3:BM10">IF(O3="","",AT3)</f>
        <v>Green Monks</v>
      </c>
      <c r="BN3" s="41"/>
      <c r="BO3" s="41" t="str">
        <f aca="true" t="shared" si="15" ref="BO3:BO10">IF(Q3="","",AV3)</f>
        <v>BSCA</v>
      </c>
      <c r="BQ3" s="9"/>
      <c r="BS3" s="41">
        <f>+IF(C3="","",$B3)</f>
      </c>
      <c r="BT3" s="41">
        <f>+IF(D3="","",$C$2)</f>
      </c>
      <c r="BU3" s="41" t="str">
        <f>+IF(E3="","",$B3)</f>
        <v>BSCA</v>
      </c>
      <c r="BV3" s="41" t="str">
        <f>+IF(F3="","",$E$2)</f>
        <v>Barnet CC</v>
      </c>
      <c r="BW3" s="41" t="str">
        <f>+IF(G3="","",$B3)</f>
        <v>BSCA</v>
      </c>
      <c r="BX3" s="41" t="str">
        <f>+IF(H3="","",$G$2)</f>
        <v>Players</v>
      </c>
      <c r="BY3" s="41" t="str">
        <f>+IF(I3="","",$B3)</f>
        <v>BSCA</v>
      </c>
      <c r="BZ3" s="41" t="str">
        <f>+IF(J3="","",$I$2)</f>
        <v>Black Horse</v>
      </c>
      <c r="CA3" s="41" t="str">
        <f>+IF(K3="","",$B3)</f>
        <v>BSCA</v>
      </c>
      <c r="CB3" s="41" t="str">
        <f>+IF(L3="","",$K$2)</f>
        <v>SCCC</v>
      </c>
      <c r="CC3" s="41" t="str">
        <f>+IF(M3="","",$B3)</f>
        <v>BSCA</v>
      </c>
      <c r="CD3" s="41" t="str">
        <f>+IF(N3="","",$M$2)</f>
        <v>Builders</v>
      </c>
      <c r="CE3" s="41" t="str">
        <f>+IF(O3="","",$B3)</f>
        <v>BSCA</v>
      </c>
      <c r="CF3" s="41" t="str">
        <f>+IF(P3="","",$O$2)</f>
        <v>Green Monks</v>
      </c>
      <c r="CG3" s="41" t="str">
        <f aca="true" t="shared" si="16" ref="CG3:CG10">+IF(Q3="","",$B3)</f>
        <v>BSCA</v>
      </c>
      <c r="CH3" s="41" t="str">
        <f>+IF(R3="","",$Q$2)</f>
        <v>PB CC</v>
      </c>
    </row>
    <row r="4" spans="1:86" ht="19.5" customHeight="1" thickBot="1">
      <c r="A4" s="112"/>
      <c r="B4" s="58" t="s">
        <v>30</v>
      </c>
      <c r="C4" s="6">
        <v>7</v>
      </c>
      <c r="D4" s="3">
        <f aca="true" t="shared" si="17" ref="D4:D10">+IF(C4="","",9-C4)</f>
        <v>2</v>
      </c>
      <c r="E4" s="7"/>
      <c r="F4" s="7"/>
      <c r="G4" s="6">
        <v>7</v>
      </c>
      <c r="H4" s="3">
        <f>+IF(G4="","",9-G4)</f>
        <v>2</v>
      </c>
      <c r="I4" s="6">
        <v>4</v>
      </c>
      <c r="J4" s="3">
        <f>+IF(I4="","",9-I4)</f>
        <v>5</v>
      </c>
      <c r="K4" s="6">
        <v>6</v>
      </c>
      <c r="L4" s="3">
        <f>+IF(K4="","",9-K4)</f>
        <v>3</v>
      </c>
      <c r="M4" s="6">
        <v>5</v>
      </c>
      <c r="N4" s="3">
        <f>+IF(M4="","",9-M4)</f>
        <v>4</v>
      </c>
      <c r="O4" s="6">
        <v>5</v>
      </c>
      <c r="P4" s="3">
        <f t="shared" si="0"/>
        <v>4</v>
      </c>
      <c r="Q4" s="6">
        <v>5</v>
      </c>
      <c r="R4" s="3">
        <f t="shared" si="1"/>
        <v>4</v>
      </c>
      <c r="S4" s="11"/>
      <c r="T4" s="11"/>
      <c r="U4" s="11"/>
      <c r="V4" s="50" t="str">
        <f t="shared" si="2"/>
        <v>Barnet CC</v>
      </c>
      <c r="W4" s="41">
        <f t="shared" si="3"/>
        <v>14</v>
      </c>
      <c r="X4" s="41">
        <f t="shared" si="4"/>
        <v>9</v>
      </c>
      <c r="Y4" s="41">
        <f t="shared" si="5"/>
        <v>5</v>
      </c>
      <c r="Z4" s="41">
        <f t="shared" si="6"/>
        <v>18</v>
      </c>
      <c r="AA4" s="53">
        <f>+(C4+E4+G4+I4+K4+M4+O4+Q4)+SUM(F3:F10)</f>
        <v>73</v>
      </c>
      <c r="AB4" s="54">
        <f t="shared" si="7"/>
        <v>91</v>
      </c>
      <c r="AC4" s="12">
        <f>+AB4+0.07</f>
        <v>91.07</v>
      </c>
      <c r="AD4">
        <f t="shared" si="8"/>
        <v>1</v>
      </c>
      <c r="AH4" s="41" t="str">
        <f aca="true" t="shared" si="18" ref="AH4:AH10">+IF(C4&gt;4,$B4,C$2)</f>
        <v>Barnet CC</v>
      </c>
      <c r="AI4" s="41"/>
      <c r="AJ4" s="41" t="str">
        <f t="shared" si="9"/>
        <v>Barnet CC</v>
      </c>
      <c r="AK4" s="41"/>
      <c r="AL4" s="41" t="str">
        <f aca="true" t="shared" si="19" ref="AL4:AL10">+IF(G4&gt;4,$B4,G$2)</f>
        <v>Barnet CC</v>
      </c>
      <c r="AM4" s="41"/>
      <c r="AN4" s="41" t="str">
        <f aca="true" t="shared" si="20" ref="AN4:AN10">+IF(I4&gt;4,$B4,I$2)</f>
        <v>Black Horse</v>
      </c>
      <c r="AO4" s="41"/>
      <c r="AP4" s="41" t="str">
        <f aca="true" t="shared" si="21" ref="AP4:AP10">+IF(K4&gt;4,$B4,K$2)</f>
        <v>Barnet CC</v>
      </c>
      <c r="AQ4" s="41"/>
      <c r="AR4" s="41" t="str">
        <f aca="true" t="shared" si="22" ref="AR4:AR10">+IF(M4&gt;4,$B4,M$2)</f>
        <v>Barnet CC</v>
      </c>
      <c r="AS4" s="41"/>
      <c r="AT4" s="41" t="str">
        <f aca="true" t="shared" si="23" ref="AT4:AT10">+IF(O4&gt;4,$B4,O$2)</f>
        <v>Barnet CC</v>
      </c>
      <c r="AU4" s="41"/>
      <c r="AV4" s="41" t="str">
        <f aca="true" t="shared" si="24" ref="AV4:AV10">+IF(Q4&gt;4,$B4,Q$2)</f>
        <v>Barnet CC</v>
      </c>
      <c r="AW4" s="9"/>
      <c r="AX4" s="9"/>
      <c r="AY4" s="9"/>
      <c r="AZ4" s="9"/>
      <c r="BA4" s="41" t="str">
        <f aca="true" t="shared" si="25" ref="BA4:BA10">IF(C4="","",AH4)</f>
        <v>Barnet CC</v>
      </c>
      <c r="BB4" s="41"/>
      <c r="BC4" s="41">
        <f aca="true" t="shared" si="26" ref="BC4:BC10">IF(E4="","",AJ4)</f>
      </c>
      <c r="BD4" s="41"/>
      <c r="BE4" s="41" t="str">
        <f t="shared" si="10"/>
        <v>Barnet CC</v>
      </c>
      <c r="BF4" s="41"/>
      <c r="BG4" s="41" t="str">
        <f t="shared" si="11"/>
        <v>Black Horse</v>
      </c>
      <c r="BH4" s="41"/>
      <c r="BI4" s="41" t="str">
        <f t="shared" si="12"/>
        <v>Barnet CC</v>
      </c>
      <c r="BJ4" s="41"/>
      <c r="BK4" s="41" t="str">
        <f t="shared" si="13"/>
        <v>Barnet CC</v>
      </c>
      <c r="BL4" s="41"/>
      <c r="BM4" s="41" t="str">
        <f t="shared" si="14"/>
        <v>Barnet CC</v>
      </c>
      <c r="BN4" s="41"/>
      <c r="BO4" s="41" t="str">
        <f t="shared" si="15"/>
        <v>Barnet CC</v>
      </c>
      <c r="BQ4" s="9"/>
      <c r="BS4" s="41" t="str">
        <f aca="true" t="shared" si="27" ref="BS4:BS10">+IF(C4="","",$B4)</f>
        <v>Barnet CC</v>
      </c>
      <c r="BT4" s="41" t="str">
        <f aca="true" t="shared" si="28" ref="BT4:BT10">+IF(D4="","",$C$2)</f>
        <v>BSCA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Barnet CC</v>
      </c>
      <c r="BX4" s="41" t="str">
        <f aca="true" t="shared" si="32" ref="BX4:BX10">+IF(H4="","",$G$2)</f>
        <v>Players</v>
      </c>
      <c r="BY4" s="41" t="str">
        <f aca="true" t="shared" si="33" ref="BY4:BY10">+IF(I4="","",$B4)</f>
        <v>Barnet CC</v>
      </c>
      <c r="BZ4" s="41" t="str">
        <f aca="true" t="shared" si="34" ref="BZ4:BZ10">+IF(J4="","",$I$2)</f>
        <v>Black Horse</v>
      </c>
      <c r="CA4" s="41" t="str">
        <f aca="true" t="shared" si="35" ref="CA4:CA10">+IF(K4="","",$B4)</f>
        <v>Barnet CC</v>
      </c>
      <c r="CB4" s="41" t="str">
        <f aca="true" t="shared" si="36" ref="CB4:CB10">+IF(L4="","",$K$2)</f>
        <v>SCCC</v>
      </c>
      <c r="CC4" s="41" t="str">
        <f aca="true" t="shared" si="37" ref="CC4:CC10">+IF(M4="","",$B4)</f>
        <v>Barnet CC</v>
      </c>
      <c r="CD4" s="41" t="str">
        <f aca="true" t="shared" si="38" ref="CD4:CD10">+IF(N4="","",$M$2)</f>
        <v>Builders</v>
      </c>
      <c r="CE4" s="41" t="str">
        <f aca="true" t="shared" si="39" ref="CE4:CE10">+IF(O4="","",$B4)</f>
        <v>Barnet CC</v>
      </c>
      <c r="CF4" s="41" t="str">
        <f aca="true" t="shared" si="40" ref="CF4:CF10">+IF(P4="","",$O$2)</f>
        <v>Green Monks</v>
      </c>
      <c r="CG4" s="41" t="str">
        <f t="shared" si="16"/>
        <v>Barnet CC</v>
      </c>
      <c r="CH4" s="41" t="str">
        <f aca="true" t="shared" si="41" ref="CH4:CH10">+IF(R4="","",$Q$2)</f>
        <v>PB CC</v>
      </c>
    </row>
    <row r="5" spans="1:86" ht="19.5" customHeight="1" thickBot="1">
      <c r="A5" s="112"/>
      <c r="B5" s="58" t="s">
        <v>0</v>
      </c>
      <c r="C5" s="6">
        <v>4</v>
      </c>
      <c r="D5" s="3">
        <f t="shared" si="17"/>
        <v>5</v>
      </c>
      <c r="E5" s="6">
        <v>3</v>
      </c>
      <c r="F5" s="3">
        <f aca="true" t="shared" si="42" ref="F5:F10">+IF(E5="","",9-E5)</f>
        <v>6</v>
      </c>
      <c r="G5" s="7"/>
      <c r="H5" s="7"/>
      <c r="I5" s="6">
        <v>5</v>
      </c>
      <c r="J5" s="3">
        <f>+IF(I5="","",9-I5)</f>
        <v>4</v>
      </c>
      <c r="K5" s="6">
        <v>3</v>
      </c>
      <c r="L5" s="3">
        <f>+IF(K5="","",9-K5)</f>
        <v>6</v>
      </c>
      <c r="M5" s="6">
        <v>2</v>
      </c>
      <c r="N5" s="3">
        <f>+IF(M5="","",9-M5)</f>
        <v>7</v>
      </c>
      <c r="O5" s="6">
        <v>5</v>
      </c>
      <c r="P5" s="3">
        <f t="shared" si="0"/>
        <v>4</v>
      </c>
      <c r="Q5" s="6">
        <v>4</v>
      </c>
      <c r="R5" s="3">
        <f t="shared" si="1"/>
        <v>5</v>
      </c>
      <c r="S5" s="11"/>
      <c r="T5" s="11"/>
      <c r="U5" s="11"/>
      <c r="V5" s="50" t="str">
        <f t="shared" si="2"/>
        <v>Players</v>
      </c>
      <c r="W5" s="41">
        <f t="shared" si="3"/>
        <v>14</v>
      </c>
      <c r="X5" s="41">
        <f t="shared" si="4"/>
        <v>8</v>
      </c>
      <c r="Y5" s="41">
        <f t="shared" si="5"/>
        <v>6</v>
      </c>
      <c r="Z5" s="41">
        <f t="shared" si="6"/>
        <v>16</v>
      </c>
      <c r="AA5" s="53">
        <f>+(C5+E5+G5+I5+K5+M5+O5+Q5)+SUM(H3:H10)</f>
        <v>62</v>
      </c>
      <c r="AB5" s="54">
        <f t="shared" si="7"/>
        <v>78</v>
      </c>
      <c r="AC5" s="12">
        <f>+AB5+0.06</f>
        <v>78.06</v>
      </c>
      <c r="AD5">
        <f t="shared" si="8"/>
        <v>5</v>
      </c>
      <c r="AH5" s="41" t="str">
        <f t="shared" si="18"/>
        <v>BSCA</v>
      </c>
      <c r="AI5" s="41"/>
      <c r="AJ5" s="41" t="str">
        <f t="shared" si="9"/>
        <v>Barnet CC</v>
      </c>
      <c r="AK5" s="41"/>
      <c r="AL5" s="41" t="str">
        <f t="shared" si="19"/>
        <v>Players</v>
      </c>
      <c r="AM5" s="41"/>
      <c r="AN5" s="41" t="str">
        <f t="shared" si="20"/>
        <v>Players</v>
      </c>
      <c r="AO5" s="41"/>
      <c r="AP5" s="41" t="str">
        <f t="shared" si="21"/>
        <v>SCCC</v>
      </c>
      <c r="AQ5" s="41"/>
      <c r="AR5" s="41" t="str">
        <f t="shared" si="22"/>
        <v>Builders</v>
      </c>
      <c r="AS5" s="41"/>
      <c r="AT5" s="41" t="str">
        <f t="shared" si="23"/>
        <v>Players</v>
      </c>
      <c r="AU5" s="41"/>
      <c r="AV5" s="41" t="str">
        <f t="shared" si="24"/>
        <v>PB CC</v>
      </c>
      <c r="AW5" s="9"/>
      <c r="AX5" s="9"/>
      <c r="AY5" s="9"/>
      <c r="AZ5" s="9"/>
      <c r="BA5" s="41" t="str">
        <f t="shared" si="25"/>
        <v>BSCA</v>
      </c>
      <c r="BB5" s="41"/>
      <c r="BC5" s="41" t="str">
        <f t="shared" si="26"/>
        <v>Barnet CC</v>
      </c>
      <c r="BD5" s="41"/>
      <c r="BE5" s="41">
        <f t="shared" si="10"/>
      </c>
      <c r="BF5" s="41"/>
      <c r="BG5" s="41" t="str">
        <f t="shared" si="11"/>
        <v>Players</v>
      </c>
      <c r="BH5" s="41"/>
      <c r="BI5" s="41" t="str">
        <f t="shared" si="12"/>
        <v>SCCC</v>
      </c>
      <c r="BJ5" s="41"/>
      <c r="BK5" s="41" t="str">
        <f t="shared" si="13"/>
        <v>Builders</v>
      </c>
      <c r="BL5" s="41"/>
      <c r="BM5" s="41" t="str">
        <f t="shared" si="14"/>
        <v>Players</v>
      </c>
      <c r="BN5" s="41"/>
      <c r="BO5" s="41" t="str">
        <f t="shared" si="15"/>
        <v>PB CC</v>
      </c>
      <c r="BQ5" s="9"/>
      <c r="BS5" s="41" t="str">
        <f t="shared" si="27"/>
        <v>Players</v>
      </c>
      <c r="BT5" s="41" t="str">
        <f t="shared" si="28"/>
        <v>BSCA</v>
      </c>
      <c r="BU5" s="41" t="str">
        <f t="shared" si="29"/>
        <v>Players</v>
      </c>
      <c r="BV5" s="41" t="str">
        <f t="shared" si="30"/>
        <v>Barnet CC</v>
      </c>
      <c r="BW5" s="41">
        <f t="shared" si="31"/>
      </c>
      <c r="BX5" s="41">
        <f t="shared" si="32"/>
      </c>
      <c r="BY5" s="41" t="str">
        <f t="shared" si="33"/>
        <v>Players</v>
      </c>
      <c r="BZ5" s="41" t="str">
        <f t="shared" si="34"/>
        <v>Black Horse</v>
      </c>
      <c r="CA5" s="41" t="str">
        <f t="shared" si="35"/>
        <v>Players</v>
      </c>
      <c r="CB5" s="41" t="str">
        <f t="shared" si="36"/>
        <v>SCCC</v>
      </c>
      <c r="CC5" s="41" t="str">
        <f t="shared" si="37"/>
        <v>Players</v>
      </c>
      <c r="CD5" s="41" t="str">
        <f t="shared" si="38"/>
        <v>Builders</v>
      </c>
      <c r="CE5" s="41" t="str">
        <f t="shared" si="39"/>
        <v>Players</v>
      </c>
      <c r="CF5" s="41" t="str">
        <f t="shared" si="40"/>
        <v>Green Monks</v>
      </c>
      <c r="CG5" s="41" t="str">
        <f t="shared" si="16"/>
        <v>Players</v>
      </c>
      <c r="CH5" s="41" t="str">
        <f t="shared" si="41"/>
        <v>PB CC</v>
      </c>
    </row>
    <row r="6" spans="1:86" ht="19.5" customHeight="1" thickBot="1">
      <c r="A6" s="112"/>
      <c r="B6" s="58" t="s">
        <v>4</v>
      </c>
      <c r="C6" s="6">
        <v>5</v>
      </c>
      <c r="D6" s="3">
        <f t="shared" si="17"/>
        <v>4</v>
      </c>
      <c r="E6" s="6">
        <v>5</v>
      </c>
      <c r="F6" s="3">
        <f t="shared" si="42"/>
        <v>4</v>
      </c>
      <c r="G6" s="6">
        <v>4</v>
      </c>
      <c r="H6" s="3">
        <f>+IF(G6="","",9-G6)</f>
        <v>5</v>
      </c>
      <c r="I6" s="7"/>
      <c r="J6" s="7"/>
      <c r="K6" s="6">
        <v>4</v>
      </c>
      <c r="L6" s="3">
        <f>+IF(K6="","",9-K6)</f>
        <v>5</v>
      </c>
      <c r="M6" s="6">
        <v>3</v>
      </c>
      <c r="N6" s="3">
        <f>+IF(M6="","",9-M6)</f>
        <v>6</v>
      </c>
      <c r="O6" s="6">
        <v>3</v>
      </c>
      <c r="P6" s="3">
        <f t="shared" si="0"/>
        <v>6</v>
      </c>
      <c r="Q6" s="6">
        <v>5</v>
      </c>
      <c r="R6" s="3">
        <f t="shared" si="1"/>
        <v>4</v>
      </c>
      <c r="S6" s="11"/>
      <c r="T6" s="11"/>
      <c r="U6" s="11"/>
      <c r="V6" s="50" t="str">
        <f t="shared" si="2"/>
        <v>Black Horse</v>
      </c>
      <c r="W6" s="41">
        <f t="shared" si="3"/>
        <v>14</v>
      </c>
      <c r="X6" s="41">
        <f t="shared" si="4"/>
        <v>5</v>
      </c>
      <c r="Y6" s="41">
        <f t="shared" si="5"/>
        <v>9</v>
      </c>
      <c r="Z6" s="41">
        <f t="shared" si="6"/>
        <v>10</v>
      </c>
      <c r="AA6" s="53">
        <f>+(C6+E6+G6+I6+K6+M6+O6+Q6)+SUM(J3:J10)</f>
        <v>56</v>
      </c>
      <c r="AB6" s="54">
        <f t="shared" si="7"/>
        <v>66</v>
      </c>
      <c r="AC6" s="12">
        <f>+AB6+0.05</f>
        <v>66.05</v>
      </c>
      <c r="AD6">
        <f t="shared" si="8"/>
        <v>6</v>
      </c>
      <c r="AH6" s="41" t="str">
        <f t="shared" si="18"/>
        <v>Black Horse</v>
      </c>
      <c r="AI6" s="41"/>
      <c r="AJ6" s="41" t="str">
        <f t="shared" si="9"/>
        <v>Black Horse</v>
      </c>
      <c r="AK6" s="41"/>
      <c r="AL6" s="41" t="str">
        <f t="shared" si="19"/>
        <v>Players</v>
      </c>
      <c r="AM6" s="41"/>
      <c r="AN6" s="41" t="str">
        <f t="shared" si="20"/>
        <v>Black Horse</v>
      </c>
      <c r="AO6" s="41"/>
      <c r="AP6" s="41" t="str">
        <f t="shared" si="21"/>
        <v>SCCC</v>
      </c>
      <c r="AQ6" s="41"/>
      <c r="AR6" s="41" t="str">
        <f t="shared" si="22"/>
        <v>Builders</v>
      </c>
      <c r="AS6" s="41"/>
      <c r="AT6" s="41" t="str">
        <f t="shared" si="23"/>
        <v>Green Monks</v>
      </c>
      <c r="AU6" s="41"/>
      <c r="AV6" s="41" t="str">
        <f t="shared" si="24"/>
        <v>Black Horse</v>
      </c>
      <c r="AW6" s="9"/>
      <c r="AX6" s="9"/>
      <c r="AY6" s="9"/>
      <c r="AZ6" s="9"/>
      <c r="BA6" s="41" t="str">
        <f t="shared" si="25"/>
        <v>Black Horse</v>
      </c>
      <c r="BB6" s="41"/>
      <c r="BC6" s="41" t="str">
        <f t="shared" si="26"/>
        <v>Black Horse</v>
      </c>
      <c r="BD6" s="41"/>
      <c r="BE6" s="41" t="str">
        <f t="shared" si="10"/>
        <v>Players</v>
      </c>
      <c r="BF6" s="41"/>
      <c r="BG6" s="41">
        <f t="shared" si="11"/>
      </c>
      <c r="BH6" s="41"/>
      <c r="BI6" s="41" t="str">
        <f t="shared" si="12"/>
        <v>SCCC</v>
      </c>
      <c r="BJ6" s="41"/>
      <c r="BK6" s="41" t="str">
        <f t="shared" si="13"/>
        <v>Builders</v>
      </c>
      <c r="BL6" s="41"/>
      <c r="BM6" s="41" t="str">
        <f t="shared" si="14"/>
        <v>Green Monks</v>
      </c>
      <c r="BN6" s="41"/>
      <c r="BO6" s="41" t="str">
        <f t="shared" si="15"/>
        <v>Black Horse</v>
      </c>
      <c r="BQ6" s="9"/>
      <c r="BS6" s="41" t="str">
        <f t="shared" si="27"/>
        <v>Black Horse</v>
      </c>
      <c r="BT6" s="41" t="str">
        <f t="shared" si="28"/>
        <v>BSCA</v>
      </c>
      <c r="BU6" s="41" t="str">
        <f t="shared" si="29"/>
        <v>Black Horse</v>
      </c>
      <c r="BV6" s="41" t="str">
        <f t="shared" si="30"/>
        <v>Barnet CC</v>
      </c>
      <c r="BW6" s="41" t="str">
        <f t="shared" si="31"/>
        <v>Black Horse</v>
      </c>
      <c r="BX6" s="41" t="str">
        <f t="shared" si="32"/>
        <v>Players</v>
      </c>
      <c r="BY6" s="41">
        <f t="shared" si="33"/>
      </c>
      <c r="BZ6" s="41">
        <f t="shared" si="34"/>
      </c>
      <c r="CA6" s="41" t="str">
        <f t="shared" si="35"/>
        <v>Black Horse</v>
      </c>
      <c r="CB6" s="41" t="str">
        <f t="shared" si="36"/>
        <v>SCCC</v>
      </c>
      <c r="CC6" s="41" t="str">
        <f t="shared" si="37"/>
        <v>Black Horse</v>
      </c>
      <c r="CD6" s="41" t="str">
        <f t="shared" si="38"/>
        <v>Builders</v>
      </c>
      <c r="CE6" s="41" t="str">
        <f t="shared" si="39"/>
        <v>Black Horse</v>
      </c>
      <c r="CF6" s="41" t="str">
        <f t="shared" si="40"/>
        <v>Green Monks</v>
      </c>
      <c r="CG6" s="41" t="str">
        <f t="shared" si="16"/>
        <v>Black Horse</v>
      </c>
      <c r="CH6" s="41" t="str">
        <f t="shared" si="41"/>
        <v>PB CC</v>
      </c>
    </row>
    <row r="7" spans="1:86" ht="19.5" customHeight="1" thickBot="1">
      <c r="A7" s="112"/>
      <c r="B7" s="58" t="s">
        <v>32</v>
      </c>
      <c r="C7" s="6">
        <v>4</v>
      </c>
      <c r="D7" s="3">
        <f t="shared" si="17"/>
        <v>5</v>
      </c>
      <c r="E7" s="6">
        <v>5</v>
      </c>
      <c r="F7" s="3">
        <f t="shared" si="42"/>
        <v>4</v>
      </c>
      <c r="G7" s="6">
        <v>3</v>
      </c>
      <c r="H7" s="3">
        <f>+IF(G7="","",9-G7)</f>
        <v>6</v>
      </c>
      <c r="I7" s="6">
        <v>7</v>
      </c>
      <c r="J7" s="3">
        <f>+IF(I7="","",9-I7)</f>
        <v>2</v>
      </c>
      <c r="K7" s="39"/>
      <c r="L7" s="34"/>
      <c r="M7" s="6">
        <v>6</v>
      </c>
      <c r="N7" s="3">
        <f>+IF(M7="","",9-M7)</f>
        <v>3</v>
      </c>
      <c r="O7" s="6">
        <v>6</v>
      </c>
      <c r="P7" s="3">
        <f t="shared" si="0"/>
        <v>3</v>
      </c>
      <c r="Q7" s="6">
        <v>6</v>
      </c>
      <c r="R7" s="3">
        <f t="shared" si="1"/>
        <v>3</v>
      </c>
      <c r="S7" s="11"/>
      <c r="T7" s="11"/>
      <c r="U7" s="11"/>
      <c r="V7" s="50" t="str">
        <f t="shared" si="2"/>
        <v>SCCC</v>
      </c>
      <c r="W7" s="41">
        <f t="shared" si="3"/>
        <v>14</v>
      </c>
      <c r="X7" s="41">
        <f t="shared" si="4"/>
        <v>10</v>
      </c>
      <c r="Y7" s="41">
        <f t="shared" si="5"/>
        <v>4</v>
      </c>
      <c r="Z7" s="41">
        <f t="shared" si="6"/>
        <v>20</v>
      </c>
      <c r="AA7" s="53">
        <f>+(C7+E7+G7+I7+K7+M7+O7+Q7)+SUM(L3:L10)</f>
        <v>68</v>
      </c>
      <c r="AB7" s="54">
        <f t="shared" si="7"/>
        <v>88</v>
      </c>
      <c r="AC7" s="12">
        <f>+AB7+0.04</f>
        <v>88.04</v>
      </c>
      <c r="AD7">
        <f t="shared" si="8"/>
        <v>3</v>
      </c>
      <c r="AH7" s="41" t="str">
        <f t="shared" si="18"/>
        <v>BSCA</v>
      </c>
      <c r="AI7" s="41"/>
      <c r="AJ7" s="41" t="str">
        <f t="shared" si="9"/>
        <v>SCCC</v>
      </c>
      <c r="AK7" s="41"/>
      <c r="AL7" s="41" t="str">
        <f t="shared" si="19"/>
        <v>Players</v>
      </c>
      <c r="AM7" s="41"/>
      <c r="AN7" s="41" t="str">
        <f t="shared" si="20"/>
        <v>SCCC</v>
      </c>
      <c r="AO7" s="41"/>
      <c r="AP7" s="41" t="str">
        <f t="shared" si="21"/>
        <v>SCCC</v>
      </c>
      <c r="AQ7" s="41"/>
      <c r="AR7" s="41" t="str">
        <f t="shared" si="22"/>
        <v>SCCC</v>
      </c>
      <c r="AS7" s="41"/>
      <c r="AT7" s="41" t="str">
        <f t="shared" si="23"/>
        <v>SCCC</v>
      </c>
      <c r="AU7" s="41"/>
      <c r="AV7" s="41" t="str">
        <f t="shared" si="24"/>
        <v>SCCC</v>
      </c>
      <c r="AW7" s="9"/>
      <c r="AX7" s="9"/>
      <c r="AY7" s="9"/>
      <c r="AZ7" s="9"/>
      <c r="BA7" s="41" t="str">
        <f t="shared" si="25"/>
        <v>BSCA</v>
      </c>
      <c r="BB7" s="41"/>
      <c r="BC7" s="41" t="str">
        <f t="shared" si="26"/>
        <v>SCCC</v>
      </c>
      <c r="BD7" s="41"/>
      <c r="BE7" s="41" t="str">
        <f t="shared" si="10"/>
        <v>Players</v>
      </c>
      <c r="BF7" s="41"/>
      <c r="BG7" s="41" t="str">
        <f t="shared" si="11"/>
        <v>SCCC</v>
      </c>
      <c r="BH7" s="41"/>
      <c r="BI7" s="41">
        <f t="shared" si="12"/>
      </c>
      <c r="BJ7" s="41"/>
      <c r="BK7" s="41" t="str">
        <f t="shared" si="13"/>
        <v>SCCC</v>
      </c>
      <c r="BL7" s="41"/>
      <c r="BM7" s="41" t="str">
        <f t="shared" si="14"/>
        <v>SCCC</v>
      </c>
      <c r="BN7" s="41"/>
      <c r="BO7" s="41" t="str">
        <f t="shared" si="15"/>
        <v>SCCC</v>
      </c>
      <c r="BQ7" s="9"/>
      <c r="BS7" s="41" t="str">
        <f t="shared" si="27"/>
        <v>SCCC</v>
      </c>
      <c r="BT7" s="41" t="str">
        <f t="shared" si="28"/>
        <v>BSCA</v>
      </c>
      <c r="BU7" s="41" t="str">
        <f t="shared" si="29"/>
        <v>SCCC</v>
      </c>
      <c r="BV7" s="41" t="str">
        <f t="shared" si="30"/>
        <v>Barnet CC</v>
      </c>
      <c r="BW7" s="41" t="str">
        <f t="shared" si="31"/>
        <v>SCCC</v>
      </c>
      <c r="BX7" s="41" t="str">
        <f t="shared" si="32"/>
        <v>Players</v>
      </c>
      <c r="BY7" s="41" t="str">
        <f t="shared" si="33"/>
        <v>SCCC</v>
      </c>
      <c r="BZ7" s="41" t="str">
        <f t="shared" si="34"/>
        <v>Black Horse</v>
      </c>
      <c r="CA7" s="41">
        <f t="shared" si="35"/>
      </c>
      <c r="CB7" s="41">
        <f t="shared" si="36"/>
      </c>
      <c r="CC7" s="41" t="str">
        <f t="shared" si="37"/>
        <v>SCCC</v>
      </c>
      <c r="CD7" s="41" t="str">
        <f t="shared" si="38"/>
        <v>Builders</v>
      </c>
      <c r="CE7" s="41" t="str">
        <f t="shared" si="39"/>
        <v>SCCC</v>
      </c>
      <c r="CF7" s="41" t="str">
        <f t="shared" si="40"/>
        <v>Green Monks</v>
      </c>
      <c r="CG7" s="41" t="str">
        <f t="shared" si="16"/>
        <v>SCCC</v>
      </c>
      <c r="CH7" s="41" t="str">
        <f t="shared" si="41"/>
        <v>PB CC</v>
      </c>
    </row>
    <row r="8" spans="1:86" ht="19.5" customHeight="1" thickBot="1">
      <c r="A8" s="112"/>
      <c r="B8" s="58" t="s">
        <v>6</v>
      </c>
      <c r="C8" s="6">
        <v>5</v>
      </c>
      <c r="D8" s="3">
        <f t="shared" si="17"/>
        <v>4</v>
      </c>
      <c r="E8" s="6">
        <v>7</v>
      </c>
      <c r="F8" s="3">
        <f t="shared" si="42"/>
        <v>2</v>
      </c>
      <c r="G8" s="6">
        <v>4</v>
      </c>
      <c r="H8" s="3">
        <f>+IF(G8="","",9-G8)</f>
        <v>5</v>
      </c>
      <c r="I8" s="6">
        <v>5</v>
      </c>
      <c r="J8" s="3">
        <f>+IF(I8="","",9-I8)</f>
        <v>4</v>
      </c>
      <c r="K8" s="61">
        <v>4</v>
      </c>
      <c r="L8" s="3">
        <f>+IF(K8="","",9-K8)</f>
        <v>5</v>
      </c>
      <c r="M8" s="42"/>
      <c r="N8" s="42"/>
      <c r="O8" s="6">
        <v>7</v>
      </c>
      <c r="P8" s="3">
        <f t="shared" si="0"/>
        <v>2</v>
      </c>
      <c r="Q8" s="6">
        <v>5</v>
      </c>
      <c r="R8" s="3">
        <f t="shared" si="1"/>
        <v>4</v>
      </c>
      <c r="S8" s="11"/>
      <c r="T8" s="11"/>
      <c r="U8" s="11"/>
      <c r="V8" s="50" t="str">
        <f t="shared" si="2"/>
        <v>Builders</v>
      </c>
      <c r="W8" s="41">
        <f t="shared" si="3"/>
        <v>14</v>
      </c>
      <c r="X8" s="41">
        <f t="shared" si="4"/>
        <v>8</v>
      </c>
      <c r="Y8" s="41">
        <f t="shared" si="5"/>
        <v>6</v>
      </c>
      <c r="Z8" s="41">
        <f t="shared" si="6"/>
        <v>16</v>
      </c>
      <c r="AA8" s="53">
        <f>+(C8+E8+G8+I8+K8+M8+O8+Q8)+SUM(N3:N10)</f>
        <v>73</v>
      </c>
      <c r="AB8" s="54">
        <f t="shared" si="7"/>
        <v>89</v>
      </c>
      <c r="AC8" s="12">
        <f>+AB8+0.03</f>
        <v>89.03</v>
      </c>
      <c r="AD8">
        <f t="shared" si="8"/>
        <v>2</v>
      </c>
      <c r="AH8" s="41" t="str">
        <f t="shared" si="18"/>
        <v>Builders</v>
      </c>
      <c r="AI8" s="41"/>
      <c r="AJ8" s="41" t="str">
        <f t="shared" si="9"/>
        <v>Builders</v>
      </c>
      <c r="AK8" s="41"/>
      <c r="AL8" s="41" t="str">
        <f t="shared" si="19"/>
        <v>Players</v>
      </c>
      <c r="AM8" s="41"/>
      <c r="AN8" s="41" t="str">
        <f t="shared" si="20"/>
        <v>Builders</v>
      </c>
      <c r="AO8" s="41"/>
      <c r="AP8" s="41" t="str">
        <f t="shared" si="21"/>
        <v>SCCC</v>
      </c>
      <c r="AQ8" s="41"/>
      <c r="AR8" s="41" t="str">
        <f t="shared" si="22"/>
        <v>Builders</v>
      </c>
      <c r="AS8" s="41"/>
      <c r="AT8" s="41" t="str">
        <f t="shared" si="23"/>
        <v>Builders</v>
      </c>
      <c r="AU8" s="41"/>
      <c r="AV8" s="41" t="str">
        <f t="shared" si="24"/>
        <v>Builders</v>
      </c>
      <c r="AW8" s="9"/>
      <c r="AX8" s="9"/>
      <c r="AY8" s="9"/>
      <c r="AZ8" s="9"/>
      <c r="BA8" s="41" t="str">
        <f t="shared" si="25"/>
        <v>Builders</v>
      </c>
      <c r="BB8" s="41"/>
      <c r="BC8" s="51" t="str">
        <f t="shared" si="26"/>
        <v>Builders</v>
      </c>
      <c r="BD8" s="41"/>
      <c r="BE8" s="51" t="str">
        <f t="shared" si="10"/>
        <v>Players</v>
      </c>
      <c r="BF8" s="41"/>
      <c r="BG8" s="51" t="str">
        <f t="shared" si="11"/>
        <v>Builders</v>
      </c>
      <c r="BH8" s="41"/>
      <c r="BI8" s="41" t="str">
        <f t="shared" si="12"/>
        <v>SCCC</v>
      </c>
      <c r="BJ8" s="41"/>
      <c r="BK8" s="41">
        <f t="shared" si="13"/>
      </c>
      <c r="BL8" s="41"/>
      <c r="BM8" s="51" t="str">
        <f t="shared" si="14"/>
        <v>Builders</v>
      </c>
      <c r="BN8" s="41"/>
      <c r="BO8" s="51" t="str">
        <f t="shared" si="15"/>
        <v>Builders</v>
      </c>
      <c r="BQ8" s="9"/>
      <c r="BS8" s="41" t="str">
        <f t="shared" si="27"/>
        <v>Builders</v>
      </c>
      <c r="BT8" s="41" t="str">
        <f t="shared" si="28"/>
        <v>BSCA</v>
      </c>
      <c r="BU8" s="41" t="str">
        <f t="shared" si="29"/>
        <v>Builders</v>
      </c>
      <c r="BV8" s="41" t="str">
        <f t="shared" si="30"/>
        <v>Barnet CC</v>
      </c>
      <c r="BW8" s="41" t="str">
        <f t="shared" si="31"/>
        <v>Builders</v>
      </c>
      <c r="BX8" s="41" t="str">
        <f t="shared" si="32"/>
        <v>Players</v>
      </c>
      <c r="BY8" s="41" t="str">
        <f t="shared" si="33"/>
        <v>Builders</v>
      </c>
      <c r="BZ8" s="41" t="str">
        <f t="shared" si="34"/>
        <v>Black Horse</v>
      </c>
      <c r="CA8" s="41" t="str">
        <f t="shared" si="35"/>
        <v>Builders</v>
      </c>
      <c r="CB8" s="41" t="str">
        <f t="shared" si="36"/>
        <v>SCCC</v>
      </c>
      <c r="CC8" s="41">
        <f t="shared" si="37"/>
      </c>
      <c r="CD8" s="41">
        <f t="shared" si="38"/>
      </c>
      <c r="CE8" s="41" t="str">
        <f t="shared" si="39"/>
        <v>Builders</v>
      </c>
      <c r="CF8" s="41" t="str">
        <f t="shared" si="40"/>
        <v>Green Monks</v>
      </c>
      <c r="CG8" s="41" t="str">
        <f t="shared" si="16"/>
        <v>Builders</v>
      </c>
      <c r="CH8" s="41" t="str">
        <f t="shared" si="41"/>
        <v>PB CC</v>
      </c>
    </row>
    <row r="9" spans="1:86" ht="19.5" customHeight="1" thickBot="1">
      <c r="A9" s="112"/>
      <c r="B9" s="58" t="s">
        <v>5</v>
      </c>
      <c r="C9" s="6">
        <v>4</v>
      </c>
      <c r="D9" s="3">
        <f t="shared" si="17"/>
        <v>5</v>
      </c>
      <c r="E9" s="6">
        <v>5</v>
      </c>
      <c r="F9" s="3">
        <f t="shared" si="42"/>
        <v>4</v>
      </c>
      <c r="G9" s="6">
        <v>3</v>
      </c>
      <c r="H9" s="3">
        <f>+IF(G9="","",9-G9)</f>
        <v>6</v>
      </c>
      <c r="I9" s="6">
        <v>4</v>
      </c>
      <c r="J9" s="3">
        <f>+IF(I9="","",9-I9)</f>
        <v>5</v>
      </c>
      <c r="K9" s="40">
        <v>4</v>
      </c>
      <c r="L9" s="3">
        <f>+IF(K9="","",9-K9)</f>
        <v>5</v>
      </c>
      <c r="M9" s="62">
        <v>1</v>
      </c>
      <c r="N9" s="3">
        <f>+IF(M9="","",9-M9)</f>
        <v>8</v>
      </c>
      <c r="O9" s="38"/>
      <c r="P9" s="34"/>
      <c r="Q9" s="35">
        <v>6</v>
      </c>
      <c r="R9" s="36">
        <f t="shared" si="1"/>
        <v>3</v>
      </c>
      <c r="S9" s="11"/>
      <c r="T9" s="11"/>
      <c r="U9" s="11"/>
      <c r="V9" s="50" t="str">
        <f t="shared" si="2"/>
        <v>Green Monks</v>
      </c>
      <c r="W9" s="41">
        <f t="shared" si="3"/>
        <v>14</v>
      </c>
      <c r="X9" s="41">
        <f t="shared" si="4"/>
        <v>4</v>
      </c>
      <c r="Y9" s="41">
        <f t="shared" si="5"/>
        <v>10</v>
      </c>
      <c r="Z9" s="41">
        <f t="shared" si="6"/>
        <v>8</v>
      </c>
      <c r="AA9" s="53">
        <f>+(C9+E9+G9+I9+K9+M9+O9+Q9)+SUM(P3:P10)</f>
        <v>57</v>
      </c>
      <c r="AB9" s="54">
        <f t="shared" si="7"/>
        <v>65</v>
      </c>
      <c r="AC9" s="12">
        <f>+AB9+0.02</f>
        <v>65.02</v>
      </c>
      <c r="AD9">
        <f t="shared" si="8"/>
        <v>7</v>
      </c>
      <c r="AH9" s="41" t="str">
        <f t="shared" si="18"/>
        <v>BSCA</v>
      </c>
      <c r="AI9" s="41"/>
      <c r="AJ9" s="41" t="str">
        <f t="shared" si="9"/>
        <v>Green Monks</v>
      </c>
      <c r="AK9" s="41"/>
      <c r="AL9" s="41" t="str">
        <f t="shared" si="19"/>
        <v>Players</v>
      </c>
      <c r="AM9" s="41"/>
      <c r="AN9" s="41" t="str">
        <f t="shared" si="20"/>
        <v>Black Horse</v>
      </c>
      <c r="AO9" s="41"/>
      <c r="AP9" s="41" t="str">
        <f t="shared" si="21"/>
        <v>SCCC</v>
      </c>
      <c r="AQ9" s="41"/>
      <c r="AR9" s="41" t="str">
        <f t="shared" si="22"/>
        <v>Builders</v>
      </c>
      <c r="AS9" s="41"/>
      <c r="AT9" s="41" t="str">
        <f t="shared" si="23"/>
        <v>Green Monks</v>
      </c>
      <c r="AU9" s="41"/>
      <c r="AV9" s="41" t="str">
        <f t="shared" si="24"/>
        <v>Green Monks</v>
      </c>
      <c r="AW9" s="9"/>
      <c r="AX9" s="9"/>
      <c r="AY9" s="9"/>
      <c r="AZ9" s="9"/>
      <c r="BA9" s="41" t="str">
        <f t="shared" si="25"/>
        <v>BSCA</v>
      </c>
      <c r="BB9" s="41"/>
      <c r="BC9" s="41" t="str">
        <f t="shared" si="26"/>
        <v>Green Monks</v>
      </c>
      <c r="BD9" s="41"/>
      <c r="BE9" s="41" t="str">
        <f t="shared" si="10"/>
        <v>Players</v>
      </c>
      <c r="BF9" s="41"/>
      <c r="BG9" s="41" t="str">
        <f t="shared" si="11"/>
        <v>Black Horse</v>
      </c>
      <c r="BH9" s="41"/>
      <c r="BI9" s="41" t="str">
        <f t="shared" si="12"/>
        <v>SCCC</v>
      </c>
      <c r="BJ9" s="41"/>
      <c r="BK9" s="41" t="str">
        <f t="shared" si="13"/>
        <v>Builders</v>
      </c>
      <c r="BL9" s="41"/>
      <c r="BM9" s="51">
        <f t="shared" si="14"/>
      </c>
      <c r="BN9" s="41"/>
      <c r="BO9" s="51" t="str">
        <f t="shared" si="15"/>
        <v>Green Monks</v>
      </c>
      <c r="BQ9" s="9"/>
      <c r="BS9" s="41" t="str">
        <f t="shared" si="27"/>
        <v>Green Monks</v>
      </c>
      <c r="BT9" s="41" t="str">
        <f t="shared" si="28"/>
        <v>BSCA</v>
      </c>
      <c r="BU9" s="41" t="str">
        <f t="shared" si="29"/>
        <v>Green Monks</v>
      </c>
      <c r="BV9" s="41" t="str">
        <f t="shared" si="30"/>
        <v>Barnet CC</v>
      </c>
      <c r="BW9" s="41" t="str">
        <f t="shared" si="31"/>
        <v>Green Monks</v>
      </c>
      <c r="BX9" s="41" t="str">
        <f t="shared" si="32"/>
        <v>Players</v>
      </c>
      <c r="BY9" s="41" t="str">
        <f t="shared" si="33"/>
        <v>Green Monks</v>
      </c>
      <c r="BZ9" s="41" t="str">
        <f t="shared" si="34"/>
        <v>Black Horse</v>
      </c>
      <c r="CA9" s="41" t="str">
        <f t="shared" si="35"/>
        <v>Green Monks</v>
      </c>
      <c r="CB9" s="41" t="str">
        <f t="shared" si="36"/>
        <v>SCCC</v>
      </c>
      <c r="CC9" s="41" t="str">
        <f t="shared" si="37"/>
        <v>Green Monks</v>
      </c>
      <c r="CD9" s="41" t="str">
        <f t="shared" si="38"/>
        <v>Builders</v>
      </c>
      <c r="CE9" s="41">
        <f t="shared" si="39"/>
      </c>
      <c r="CF9" s="41">
        <f t="shared" si="40"/>
      </c>
      <c r="CG9" s="41" t="str">
        <f t="shared" si="16"/>
        <v>Green Monks</v>
      </c>
      <c r="CH9" s="41" t="str">
        <f t="shared" si="41"/>
        <v>PB CC</v>
      </c>
    </row>
    <row r="10" spans="1:88" s="2" customFormat="1" ht="19.5" customHeight="1" thickBot="1">
      <c r="A10" s="113"/>
      <c r="B10" s="58" t="s">
        <v>33</v>
      </c>
      <c r="C10" s="6">
        <v>2</v>
      </c>
      <c r="D10" s="3">
        <f t="shared" si="17"/>
        <v>7</v>
      </c>
      <c r="E10" s="6">
        <v>2</v>
      </c>
      <c r="F10" s="3">
        <f t="shared" si="42"/>
        <v>7</v>
      </c>
      <c r="G10" s="6">
        <v>2</v>
      </c>
      <c r="H10" s="3">
        <f>+IF(G10="","",9-G10)</f>
        <v>7</v>
      </c>
      <c r="I10" s="6">
        <v>6</v>
      </c>
      <c r="J10" s="3">
        <f>+IF(I10="","",9-I10)</f>
        <v>3</v>
      </c>
      <c r="K10" s="6">
        <v>4</v>
      </c>
      <c r="L10" s="3">
        <f>+IF(K10="","",9-K10)</f>
        <v>5</v>
      </c>
      <c r="M10" s="40">
        <v>5</v>
      </c>
      <c r="N10" s="3">
        <f>+IF(M10="","",9-M10)</f>
        <v>4</v>
      </c>
      <c r="O10" s="37">
        <v>5</v>
      </c>
      <c r="P10" s="3">
        <f>+IF(O10="","",9-O10)</f>
        <v>4</v>
      </c>
      <c r="Q10" s="8"/>
      <c r="R10" s="4">
        <f>+IF(Q10&gt;0,9-Q10,"")</f>
      </c>
      <c r="S10" s="11"/>
      <c r="T10" s="11"/>
      <c r="U10" s="11"/>
      <c r="V10" s="50" t="str">
        <f t="shared" si="2"/>
        <v>PB CC</v>
      </c>
      <c r="W10" s="41">
        <f t="shared" si="3"/>
        <v>14</v>
      </c>
      <c r="X10" s="41">
        <f t="shared" si="4"/>
        <v>4</v>
      </c>
      <c r="Y10" s="41">
        <f t="shared" si="5"/>
        <v>10</v>
      </c>
      <c r="Z10" s="41">
        <f t="shared" si="6"/>
        <v>8</v>
      </c>
      <c r="AA10" s="53">
        <f>+(C10+E10+G10+I10+K10+M10+O10+Q10)+SUM(R3:R10)</f>
        <v>52</v>
      </c>
      <c r="AB10" s="54">
        <f t="shared" si="7"/>
        <v>60</v>
      </c>
      <c r="AC10" s="49">
        <f>+AB10+0.0001</f>
        <v>60.0001</v>
      </c>
      <c r="AD10" s="9">
        <f t="shared" si="8"/>
        <v>8</v>
      </c>
      <c r="AE10" s="9"/>
      <c r="AF10" s="13"/>
      <c r="AG10" s="13"/>
      <c r="AH10" s="41" t="str">
        <f t="shared" si="18"/>
        <v>BSCA</v>
      </c>
      <c r="AI10" s="41"/>
      <c r="AJ10" s="41" t="str">
        <f t="shared" si="9"/>
        <v>Barnet CC</v>
      </c>
      <c r="AK10" s="41"/>
      <c r="AL10" s="41" t="str">
        <f t="shared" si="19"/>
        <v>Players</v>
      </c>
      <c r="AM10" s="41"/>
      <c r="AN10" s="41" t="str">
        <f t="shared" si="20"/>
        <v>PB CC</v>
      </c>
      <c r="AO10" s="41"/>
      <c r="AP10" s="41" t="str">
        <f t="shared" si="21"/>
        <v>SCCC</v>
      </c>
      <c r="AQ10" s="41"/>
      <c r="AR10" s="41" t="str">
        <f t="shared" si="22"/>
        <v>PB CC</v>
      </c>
      <c r="AS10" s="41"/>
      <c r="AT10" s="41" t="str">
        <f t="shared" si="23"/>
        <v>PB CC</v>
      </c>
      <c r="AU10" s="41"/>
      <c r="AV10" s="41" t="str">
        <f t="shared" si="24"/>
        <v>PB CC</v>
      </c>
      <c r="AW10" s="9"/>
      <c r="AX10" s="9"/>
      <c r="AY10" s="9"/>
      <c r="AZ10" s="13"/>
      <c r="BA10" s="41" t="str">
        <f t="shared" si="25"/>
        <v>BSCA</v>
      </c>
      <c r="BB10" s="41"/>
      <c r="BC10" s="41" t="str">
        <f t="shared" si="26"/>
        <v>Barnet CC</v>
      </c>
      <c r="BD10" s="41"/>
      <c r="BE10" s="41" t="str">
        <f t="shared" si="10"/>
        <v>Players</v>
      </c>
      <c r="BF10" s="41"/>
      <c r="BG10" s="41" t="str">
        <f t="shared" si="11"/>
        <v>PB CC</v>
      </c>
      <c r="BH10" s="41"/>
      <c r="BI10" s="41" t="str">
        <f t="shared" si="12"/>
        <v>SCCC</v>
      </c>
      <c r="BJ10" s="41"/>
      <c r="BK10" s="41" t="str">
        <f t="shared" si="13"/>
        <v>PB CC</v>
      </c>
      <c r="BL10" s="41"/>
      <c r="BM10" s="51" t="str">
        <f t="shared" si="14"/>
        <v>PB CC</v>
      </c>
      <c r="BN10" s="41"/>
      <c r="BO10" s="51">
        <f t="shared" si="15"/>
      </c>
      <c r="BP10" s="9"/>
      <c r="BQ10" s="9"/>
      <c r="BR10" s="13"/>
      <c r="BS10" s="41" t="str">
        <f t="shared" si="27"/>
        <v>PB CC</v>
      </c>
      <c r="BT10" s="41" t="str">
        <f t="shared" si="28"/>
        <v>BSCA</v>
      </c>
      <c r="BU10" s="41" t="str">
        <f t="shared" si="29"/>
        <v>PB CC</v>
      </c>
      <c r="BV10" s="41" t="str">
        <f t="shared" si="30"/>
        <v>Barnet CC</v>
      </c>
      <c r="BW10" s="41" t="str">
        <f t="shared" si="31"/>
        <v>PB CC</v>
      </c>
      <c r="BX10" s="41" t="str">
        <f t="shared" si="32"/>
        <v>Players</v>
      </c>
      <c r="BY10" s="41" t="str">
        <f t="shared" si="33"/>
        <v>PB CC</v>
      </c>
      <c r="BZ10" s="41" t="str">
        <f t="shared" si="34"/>
        <v>Black Horse</v>
      </c>
      <c r="CA10" s="41" t="str">
        <f t="shared" si="35"/>
        <v>PB CC</v>
      </c>
      <c r="CB10" s="41" t="str">
        <f t="shared" si="36"/>
        <v>SCCC</v>
      </c>
      <c r="CC10" s="41" t="str">
        <f t="shared" si="37"/>
        <v>PB CC</v>
      </c>
      <c r="CD10" s="41" t="str">
        <f t="shared" si="38"/>
        <v>Builders</v>
      </c>
      <c r="CE10" s="41" t="str">
        <f t="shared" si="39"/>
        <v>PB CC</v>
      </c>
      <c r="CF10" s="41" t="str">
        <f t="shared" si="40"/>
        <v>Green Monks</v>
      </c>
      <c r="CG10" s="41">
        <f t="shared" si="16"/>
      </c>
      <c r="CH10" s="41">
        <f t="shared" si="41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20</v>
      </c>
      <c r="G12" s="30"/>
      <c r="H12" s="31"/>
      <c r="N12" s="60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99" t="s">
        <v>78</v>
      </c>
      <c r="O13" s="100"/>
      <c r="P13" s="101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 t="str">
        <f>IF($AD$4=$V14,$V4,"")</f>
        <v>Barnet CC</v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Barnet CC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03" t="s">
        <v>45</v>
      </c>
      <c r="B15" s="104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Builders</v>
      </c>
      <c r="AC15" s="5">
        <f>IF($AD9=$V15,$V9,"")</f>
      </c>
      <c r="AD15" s="5">
        <f>IF($AD10=$V15,$V10,"")</f>
      </c>
      <c r="AE15" s="5" t="str">
        <f t="shared" si="43"/>
        <v>Builders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05"/>
      <c r="B16" s="106"/>
      <c r="C16" s="122" t="s">
        <v>9</v>
      </c>
      <c r="D16" s="121"/>
      <c r="E16" s="120" t="s">
        <v>16</v>
      </c>
      <c r="F16" s="121"/>
      <c r="G16" s="120" t="s">
        <v>11</v>
      </c>
      <c r="H16" s="121"/>
      <c r="I16" s="120" t="s">
        <v>26</v>
      </c>
      <c r="J16" s="127"/>
      <c r="K16" s="128" t="s">
        <v>27</v>
      </c>
      <c r="L16" s="129"/>
      <c r="M16" s="126" t="s">
        <v>28</v>
      </c>
      <c r="N16" s="119"/>
      <c r="O16" s="118" t="s">
        <v>13</v>
      </c>
      <c r="P16" s="119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 t="str">
        <f>IF($AD7=$V16,$V7,"")</f>
        <v>SCCC</v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SCCC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58" t="str">
        <f aca="true" t="shared" si="44" ref="B17:B24">+AE14</f>
        <v>Barnet CC</v>
      </c>
      <c r="C17" s="95">
        <f aca="true" t="shared" si="45" ref="C17:C24">+AE23</f>
        <v>14</v>
      </c>
      <c r="D17" s="95"/>
      <c r="E17" s="95">
        <f aca="true" t="shared" si="46" ref="E17:E24">+AE33</f>
        <v>9</v>
      </c>
      <c r="F17" s="95"/>
      <c r="G17" s="95">
        <f aca="true" t="shared" si="47" ref="G17:G24">+C17-E17</f>
        <v>5</v>
      </c>
      <c r="H17" s="95"/>
      <c r="I17" s="95">
        <f aca="true" t="shared" si="48" ref="I17:I24">+AE43</f>
        <v>73</v>
      </c>
      <c r="J17" s="95"/>
      <c r="K17" s="95">
        <f aca="true" t="shared" si="49" ref="K17:K24">+C17*9-I17</f>
        <v>53</v>
      </c>
      <c r="L17" s="102"/>
      <c r="M17" s="95">
        <f aca="true" t="shared" si="50" ref="M17:M24">+I17-K17</f>
        <v>20</v>
      </c>
      <c r="N17" s="95"/>
      <c r="O17" s="95">
        <f aca="true" t="shared" si="51" ref="O17:O24">+E17*2+I17</f>
        <v>91</v>
      </c>
      <c r="P17" s="102"/>
      <c r="Q17" s="43"/>
      <c r="R17"/>
      <c r="S17" s="48"/>
      <c r="T17" s="48"/>
      <c r="U17" s="47"/>
      <c r="V17" s="5">
        <v>4</v>
      </c>
      <c r="W17" s="5" t="str">
        <f>IF($AD3=$V17,$V3,"")</f>
        <v>BSCA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BSCA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58" t="str">
        <f t="shared" si="44"/>
        <v>Builders</v>
      </c>
      <c r="C18" s="95">
        <f t="shared" si="45"/>
        <v>14</v>
      </c>
      <c r="D18" s="95"/>
      <c r="E18" s="95">
        <f t="shared" si="46"/>
        <v>8</v>
      </c>
      <c r="F18" s="95"/>
      <c r="G18" s="95">
        <f t="shared" si="47"/>
        <v>6</v>
      </c>
      <c r="H18" s="95"/>
      <c r="I18" s="95">
        <f t="shared" si="48"/>
        <v>73</v>
      </c>
      <c r="J18" s="95"/>
      <c r="K18" s="95">
        <f t="shared" si="49"/>
        <v>53</v>
      </c>
      <c r="L18" s="102"/>
      <c r="M18" s="95">
        <f t="shared" si="50"/>
        <v>20</v>
      </c>
      <c r="N18" s="95"/>
      <c r="O18" s="95">
        <f t="shared" si="51"/>
        <v>89</v>
      </c>
      <c r="P18" s="10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Players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Players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58" t="str">
        <f t="shared" si="44"/>
        <v>SCCC</v>
      </c>
      <c r="C19" s="96">
        <f t="shared" si="45"/>
        <v>14</v>
      </c>
      <c r="D19" s="96"/>
      <c r="E19" s="96">
        <f t="shared" si="46"/>
        <v>10</v>
      </c>
      <c r="F19" s="96"/>
      <c r="G19" s="96">
        <f t="shared" si="47"/>
        <v>4</v>
      </c>
      <c r="H19" s="96"/>
      <c r="I19" s="96">
        <f t="shared" si="48"/>
        <v>68</v>
      </c>
      <c r="J19" s="96"/>
      <c r="K19" s="96">
        <f t="shared" si="49"/>
        <v>58</v>
      </c>
      <c r="L19" s="130"/>
      <c r="M19" s="96">
        <f t="shared" si="50"/>
        <v>10</v>
      </c>
      <c r="N19" s="96"/>
      <c r="O19" s="96">
        <f t="shared" si="51"/>
        <v>88</v>
      </c>
      <c r="P19" s="13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 t="str">
        <f>IF($AD6=$V19,$V6,"")</f>
        <v>Black Horse</v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Black Horse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58" t="str">
        <f t="shared" si="44"/>
        <v>BSCA</v>
      </c>
      <c r="C20" s="96">
        <f t="shared" si="45"/>
        <v>14</v>
      </c>
      <c r="D20" s="96"/>
      <c r="E20" s="96">
        <f t="shared" si="46"/>
        <v>8</v>
      </c>
      <c r="F20" s="96"/>
      <c r="G20" s="96">
        <f t="shared" si="47"/>
        <v>6</v>
      </c>
      <c r="H20" s="96"/>
      <c r="I20" s="96">
        <f t="shared" si="48"/>
        <v>63</v>
      </c>
      <c r="J20" s="96"/>
      <c r="K20" s="96">
        <f t="shared" si="49"/>
        <v>63</v>
      </c>
      <c r="L20" s="130"/>
      <c r="M20" s="96">
        <f t="shared" si="50"/>
        <v>0</v>
      </c>
      <c r="N20" s="96"/>
      <c r="O20" s="96">
        <f t="shared" si="51"/>
        <v>79</v>
      </c>
      <c r="P20" s="13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 t="str">
        <f>IF($AD9=$V20,$V9,"")</f>
        <v>Green Monks</v>
      </c>
      <c r="AD20" s="5">
        <f>IF($AD10=$V20,$V10,"")</f>
      </c>
      <c r="AE20" s="5" t="str">
        <f t="shared" si="43"/>
        <v>Green Monks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58" t="str">
        <f t="shared" si="44"/>
        <v>Players</v>
      </c>
      <c r="C21" s="96">
        <f t="shared" si="45"/>
        <v>14</v>
      </c>
      <c r="D21" s="96"/>
      <c r="E21" s="96">
        <f t="shared" si="46"/>
        <v>8</v>
      </c>
      <c r="F21" s="96"/>
      <c r="G21" s="96">
        <f t="shared" si="47"/>
        <v>6</v>
      </c>
      <c r="H21" s="96"/>
      <c r="I21" s="96">
        <f t="shared" si="48"/>
        <v>62</v>
      </c>
      <c r="J21" s="96"/>
      <c r="K21" s="96">
        <f t="shared" si="49"/>
        <v>64</v>
      </c>
      <c r="L21" s="96"/>
      <c r="M21" s="96">
        <f t="shared" si="50"/>
        <v>-2</v>
      </c>
      <c r="N21" s="96"/>
      <c r="O21" s="96">
        <f t="shared" si="51"/>
        <v>78</v>
      </c>
      <c r="P21" s="9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PB CC</v>
      </c>
      <c r="AE21" s="5" t="str">
        <f t="shared" si="43"/>
        <v>PB CC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58" t="str">
        <f t="shared" si="44"/>
        <v>Black Horse</v>
      </c>
      <c r="C22" s="95">
        <f t="shared" si="45"/>
        <v>14</v>
      </c>
      <c r="D22" s="95"/>
      <c r="E22" s="95">
        <f t="shared" si="46"/>
        <v>5</v>
      </c>
      <c r="F22" s="95"/>
      <c r="G22" s="95">
        <f t="shared" si="47"/>
        <v>9</v>
      </c>
      <c r="H22" s="95"/>
      <c r="I22" s="95">
        <f t="shared" si="48"/>
        <v>56</v>
      </c>
      <c r="J22" s="95"/>
      <c r="K22" s="95">
        <f t="shared" si="49"/>
        <v>70</v>
      </c>
      <c r="L22" s="95"/>
      <c r="M22" s="95">
        <f t="shared" si="50"/>
        <v>-14</v>
      </c>
      <c r="N22" s="95"/>
      <c r="O22" s="95">
        <f t="shared" si="51"/>
        <v>66</v>
      </c>
      <c r="P22" s="95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58" t="str">
        <f t="shared" si="44"/>
        <v>Green Monks</v>
      </c>
      <c r="C23" s="94">
        <f t="shared" si="45"/>
        <v>14</v>
      </c>
      <c r="D23" s="94"/>
      <c r="E23" s="94">
        <f t="shared" si="46"/>
        <v>4</v>
      </c>
      <c r="F23" s="94"/>
      <c r="G23" s="94">
        <f t="shared" si="47"/>
        <v>10</v>
      </c>
      <c r="H23" s="94"/>
      <c r="I23" s="94">
        <f t="shared" si="48"/>
        <v>57</v>
      </c>
      <c r="J23" s="94"/>
      <c r="K23" s="94">
        <f t="shared" si="49"/>
        <v>69</v>
      </c>
      <c r="L23" s="94"/>
      <c r="M23" s="94">
        <f t="shared" si="50"/>
        <v>-12</v>
      </c>
      <c r="N23" s="94"/>
      <c r="O23" s="94">
        <f t="shared" si="51"/>
        <v>65</v>
      </c>
      <c r="P23" s="94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  <v>14</v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58" t="str">
        <f t="shared" si="44"/>
        <v>PB CC</v>
      </c>
      <c r="C24" s="94">
        <f t="shared" si="45"/>
        <v>14</v>
      </c>
      <c r="D24" s="94"/>
      <c r="E24" s="94">
        <f t="shared" si="46"/>
        <v>4</v>
      </c>
      <c r="F24" s="94"/>
      <c r="G24" s="94">
        <f t="shared" si="47"/>
        <v>10</v>
      </c>
      <c r="H24" s="94"/>
      <c r="I24" s="94">
        <f t="shared" si="48"/>
        <v>52</v>
      </c>
      <c r="J24" s="94"/>
      <c r="K24" s="94">
        <f t="shared" si="49"/>
        <v>74</v>
      </c>
      <c r="L24" s="94"/>
      <c r="M24" s="94">
        <f t="shared" si="50"/>
        <v>-22</v>
      </c>
      <c r="N24" s="94"/>
      <c r="O24" s="94">
        <f t="shared" si="51"/>
        <v>60</v>
      </c>
      <c r="P24" s="94"/>
      <c r="Q24" s="56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  <v>14</v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  <v>14</v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  <v>14</v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  <v>14</v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  <v>14</v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14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  <v>14</v>
      </c>
      <c r="AD29" s="5">
        <f t="shared" si="59"/>
      </c>
      <c r="AE29" s="5">
        <f t="shared" si="60"/>
        <v>14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14</v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  <v>9</v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9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  <v>8</v>
      </c>
      <c r="AC34" s="5">
        <f t="shared" si="67"/>
      </c>
      <c r="AD34" s="5">
        <f t="shared" si="68"/>
      </c>
      <c r="AE34" s="5">
        <f t="shared" si="69"/>
        <v>8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  <v>10</v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10</v>
      </c>
      <c r="BO35"/>
      <c r="BQ35" s="9"/>
    </row>
    <row r="36" spans="22:69" ht="12.75">
      <c r="V36" s="5">
        <v>4</v>
      </c>
      <c r="W36" s="5">
        <f t="shared" si="61"/>
        <v>8</v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8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</c>
      <c r="Y37" s="5">
        <f t="shared" si="63"/>
        <v>8</v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8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  <v>5</v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5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  <v>4</v>
      </c>
      <c r="AD39" s="5">
        <f t="shared" si="68"/>
      </c>
      <c r="AE39" s="5">
        <f t="shared" si="69"/>
        <v>4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4</v>
      </c>
      <c r="AE40" s="5">
        <f t="shared" si="69"/>
        <v>4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  <v>73</v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73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  <v>73</v>
      </c>
      <c r="AC44" s="5">
        <f t="shared" si="76"/>
      </c>
      <c r="AD44" s="5">
        <f t="shared" si="77"/>
      </c>
      <c r="AE44" s="5">
        <f t="shared" si="78"/>
        <v>73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  <v>68</v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68</v>
      </c>
      <c r="BO45"/>
      <c r="BQ45" s="9"/>
    </row>
    <row r="46" spans="22:69" ht="12.75">
      <c r="V46" s="5">
        <v>4</v>
      </c>
      <c r="W46" s="5">
        <f t="shared" si="70"/>
        <v>63</v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63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  <v>62</v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62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  <v>56</v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56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  <v>57</v>
      </c>
      <c r="AD49" s="5">
        <f t="shared" si="77"/>
      </c>
      <c r="AE49" s="5">
        <f t="shared" si="78"/>
        <v>57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52</v>
      </c>
      <c r="AE50" s="5">
        <f t="shared" si="78"/>
        <v>52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19:L19"/>
    <mergeCell ref="M18:N18"/>
    <mergeCell ref="O19:P19"/>
    <mergeCell ref="O21:P21"/>
    <mergeCell ref="O20:P20"/>
    <mergeCell ref="K20:L20"/>
    <mergeCell ref="O18:P18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R3:R9 J7:J10 L3:L6 L8:L10 N3:N7 N9:N10 P3:P8 P10 J3:J5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D53"/>
  <sheetViews>
    <sheetView zoomScalePageLayoutView="0" workbookViewId="0" topLeftCell="A10">
      <selection activeCell="P29" sqref="P29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hidden="1" customWidth="1"/>
    <col min="90" max="130" width="9.00390625" style="0" hidden="1" customWidth="1"/>
  </cols>
  <sheetData>
    <row r="1" spans="1:89" ht="19.5" customHeight="1">
      <c r="A1" s="107" t="s">
        <v>44</v>
      </c>
      <c r="B1" s="108"/>
      <c r="C1" s="115" t="s">
        <v>8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09"/>
      <c r="B2" s="110"/>
      <c r="C2" s="114" t="str">
        <f>+B3</f>
        <v>PBRBL</v>
      </c>
      <c r="D2" s="98"/>
      <c r="E2" s="97" t="str">
        <f>+B4</f>
        <v>Alexandra</v>
      </c>
      <c r="F2" s="98"/>
      <c r="G2" s="97" t="str">
        <f>+B5</f>
        <v>Chequers</v>
      </c>
      <c r="H2" s="98"/>
      <c r="I2" s="97" t="str">
        <f>+B6</f>
        <v>Jokers</v>
      </c>
      <c r="J2" s="98"/>
      <c r="K2" s="97" t="str">
        <f>+B7</f>
        <v>Plough</v>
      </c>
      <c r="L2" s="98"/>
      <c r="M2" s="97" t="str">
        <f>+B8</f>
        <v>Barnet TT </v>
      </c>
      <c r="N2" s="98"/>
      <c r="O2" s="97" t="str">
        <f>+B9</f>
        <v>Kings Head</v>
      </c>
      <c r="P2" s="98"/>
      <c r="Q2" s="97">
        <f>+B10</f>
        <v>0</v>
      </c>
      <c r="R2" s="98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22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23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11" t="s">
        <v>7</v>
      </c>
      <c r="B3" s="32" t="s">
        <v>54</v>
      </c>
      <c r="C3" s="7"/>
      <c r="D3" s="7"/>
      <c r="E3" s="6">
        <v>4</v>
      </c>
      <c r="F3" s="3">
        <f aca="true" t="shared" si="0" ref="F3:F10">+IF(E3="","",9-E3)</f>
        <v>5</v>
      </c>
      <c r="G3" s="6">
        <v>7</v>
      </c>
      <c r="H3" s="3">
        <f>+IF(G3="","",9-G3)</f>
        <v>2</v>
      </c>
      <c r="I3" s="6">
        <v>4</v>
      </c>
      <c r="J3" s="3">
        <f>+IF(I3="","",9-I3)</f>
        <v>5</v>
      </c>
      <c r="K3" s="6">
        <v>3</v>
      </c>
      <c r="L3" s="3">
        <f>+IF(K3="","",9-K3)</f>
        <v>6</v>
      </c>
      <c r="M3" s="6">
        <v>4</v>
      </c>
      <c r="N3" s="3">
        <f>+IF(M3="","",9-M3)</f>
        <v>5</v>
      </c>
      <c r="O3" s="6">
        <v>8</v>
      </c>
      <c r="P3" s="3">
        <f aca="true" t="shared" si="1" ref="P3:P8">+IF(O3="","",9-O3)</f>
        <v>1</v>
      </c>
      <c r="Q3" s="6"/>
      <c r="R3" s="3">
        <f aca="true" t="shared" si="2" ref="R3:R9">+IF(Q3="","",9-Q3)</f>
      </c>
      <c r="S3" s="11"/>
      <c r="T3" s="11"/>
      <c r="U3" s="11"/>
      <c r="V3" s="50" t="str">
        <f aca="true" t="shared" si="3" ref="V3:V10">+B3</f>
        <v>PBRBL</v>
      </c>
      <c r="W3" s="41">
        <f aca="true" t="shared" si="4" ref="W3:W10">COUNTIF($BS$3:$CH$10,V3)</f>
        <v>12</v>
      </c>
      <c r="X3" s="41">
        <f aca="true" t="shared" si="5" ref="X3:X10">COUNTIF($BA$3:$BO$10,V3)</f>
        <v>4</v>
      </c>
      <c r="Y3" s="41">
        <f aca="true" t="shared" si="6" ref="Y3:Y10">+W3-X3</f>
        <v>8</v>
      </c>
      <c r="Z3" s="41">
        <f aca="true" t="shared" si="7" ref="Z3:Z10">+X3*2</f>
        <v>8</v>
      </c>
      <c r="AA3" s="53">
        <f>+(C3+E3+G3+I3+K3+M3+O3+Q3)+SUM(D3:D10)</f>
        <v>58</v>
      </c>
      <c r="AB3" s="54">
        <f aca="true" t="shared" si="8" ref="AB3:AB10">+Z3+AA3</f>
        <v>66</v>
      </c>
      <c r="AC3" s="12">
        <f>+AB3+0.08</f>
        <v>66.08</v>
      </c>
      <c r="AD3">
        <f aca="true" t="shared" si="9" ref="AD3:AD10">RANK(AC3,$AC$3:$AC$10,0)</f>
        <v>4</v>
      </c>
      <c r="AH3" s="41" t="str">
        <f aca="true" t="shared" si="10" ref="AH3:AH10">+IF(C3&gt;4,$B3,C$2)</f>
        <v>PBRBL</v>
      </c>
      <c r="AI3" s="41"/>
      <c r="AJ3" s="41" t="str">
        <f aca="true" t="shared" si="11" ref="AJ3:AJ10">+IF(E3&gt;4,$B3,E$2)</f>
        <v>Alexandra</v>
      </c>
      <c r="AK3" s="41"/>
      <c r="AL3" s="41" t="str">
        <f aca="true" t="shared" si="12" ref="AL3:AL10">+IF(G3&gt;4,$B3,G$2)</f>
        <v>PBRBL</v>
      </c>
      <c r="AM3" s="41"/>
      <c r="AN3" s="41" t="str">
        <f aca="true" t="shared" si="13" ref="AN3:AN10">+IF(I3&gt;4,$B3,I$2)</f>
        <v>Jokers</v>
      </c>
      <c r="AO3" s="41"/>
      <c r="AP3" s="41" t="str">
        <f aca="true" t="shared" si="14" ref="AP3:AP10">+IF(K3&gt;4,$B3,K$2)</f>
        <v>Plough</v>
      </c>
      <c r="AQ3" s="41"/>
      <c r="AR3" s="41" t="str">
        <f aca="true" t="shared" si="15" ref="AR3:AR10">+IF(M3&gt;4,$B3,M$2)</f>
        <v>Barnet TT </v>
      </c>
      <c r="AS3" s="41"/>
      <c r="AT3" s="41" t="str">
        <f aca="true" t="shared" si="16" ref="AT3:AT10">+IF(O3&gt;4,$B3,O$2)</f>
        <v>PBRBL</v>
      </c>
      <c r="AU3" s="41"/>
      <c r="AV3" s="41">
        <f aca="true" t="shared" si="17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Alexandra</v>
      </c>
      <c r="BD3" s="41"/>
      <c r="BE3" s="41" t="str">
        <f aca="true" t="shared" si="18" ref="BE3:BE10">IF(G3="","",AL3)</f>
        <v>PBRBL</v>
      </c>
      <c r="BF3" s="41"/>
      <c r="BG3" s="41" t="str">
        <f aca="true" t="shared" si="19" ref="BG3:BG10">IF(I3="","",AN3)</f>
        <v>Jokers</v>
      </c>
      <c r="BH3" s="41"/>
      <c r="BI3" s="41" t="str">
        <f aca="true" t="shared" si="20" ref="BI3:BI10">IF(K3="","",AP3)</f>
        <v>Plough</v>
      </c>
      <c r="BJ3" s="41"/>
      <c r="BK3" s="41" t="str">
        <f aca="true" t="shared" si="21" ref="BK3:BK10">IF(M3="","",AR3)</f>
        <v>Barnet TT </v>
      </c>
      <c r="BL3" s="41"/>
      <c r="BM3" s="41" t="str">
        <f aca="true" t="shared" si="22" ref="BM3:BM10">IF(O3="","",AT3)</f>
        <v>PBRBL</v>
      </c>
      <c r="BN3" s="41"/>
      <c r="BO3" s="41">
        <f aca="true" t="shared" si="23" ref="BO3:BO10">IF(Q3="","",AV3)</f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PBRBL</v>
      </c>
      <c r="BV3" s="41" t="str">
        <f>+IF(F3="","",$E$2)</f>
        <v>Alexandra</v>
      </c>
      <c r="BW3" s="41" t="str">
        <f aca="true" t="shared" si="27" ref="BW3:BW10">+IF(G3="","",$B3)</f>
        <v>PBRBL</v>
      </c>
      <c r="BX3" s="41" t="str">
        <f aca="true" t="shared" si="28" ref="BX3:BX10">+IF(H3="","",$G$2)</f>
        <v>Chequers</v>
      </c>
      <c r="BY3" s="41" t="str">
        <f aca="true" t="shared" si="29" ref="BY3:BY10">+IF(I3="","",$B3)</f>
        <v>PBRBL</v>
      </c>
      <c r="BZ3" s="41" t="str">
        <f aca="true" t="shared" si="30" ref="BZ3:BZ10">+IF(J3="","",$I$2)</f>
        <v>Jokers</v>
      </c>
      <c r="CA3" s="41" t="str">
        <f aca="true" t="shared" si="31" ref="CA3:CA10">+IF(K3="","",$B3)</f>
        <v>PBRBL</v>
      </c>
      <c r="CB3" s="41" t="str">
        <f aca="true" t="shared" si="32" ref="CB3:CB10">+IF(L3="","",$K$2)</f>
        <v>Plough</v>
      </c>
      <c r="CC3" s="41" t="str">
        <f aca="true" t="shared" si="33" ref="CC3:CC10">+IF(M3="","",$B3)</f>
        <v>PBRBL</v>
      </c>
      <c r="CD3" s="41" t="str">
        <f aca="true" t="shared" si="34" ref="CD3:CD10">+IF(N3="","",$M$2)</f>
        <v>Barnet TT </v>
      </c>
      <c r="CE3" s="41" t="str">
        <f aca="true" t="shared" si="35" ref="CE3:CE10">+IF(O3="","",$B3)</f>
        <v>PBRBL</v>
      </c>
      <c r="CF3" s="41" t="str">
        <f aca="true" t="shared" si="36" ref="CF3:CF10">+IF(P3="","",$O$2)</f>
        <v>Kings Head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112"/>
      <c r="B4" s="33" t="s">
        <v>2</v>
      </c>
      <c r="C4" s="6">
        <v>5</v>
      </c>
      <c r="D4" s="3">
        <f aca="true" t="shared" si="39" ref="D4:D10">+IF(C4="","",9-C4)</f>
        <v>4</v>
      </c>
      <c r="E4" s="7"/>
      <c r="F4" s="7"/>
      <c r="G4" s="6">
        <v>3</v>
      </c>
      <c r="H4" s="3">
        <f>+IF(G4="","",9-G4)</f>
        <v>6</v>
      </c>
      <c r="I4" s="6">
        <v>6</v>
      </c>
      <c r="J4" s="3">
        <f>+IF(I4="","",9-I4)</f>
        <v>3</v>
      </c>
      <c r="K4" s="6">
        <v>6</v>
      </c>
      <c r="L4" s="3">
        <f>+IF(K4="","",9-K4)</f>
        <v>3</v>
      </c>
      <c r="M4" s="6">
        <v>3</v>
      </c>
      <c r="N4" s="3">
        <f>+IF(M4="","",9-M4)</f>
        <v>6</v>
      </c>
      <c r="O4" s="6">
        <v>2</v>
      </c>
      <c r="P4" s="3">
        <f t="shared" si="1"/>
        <v>7</v>
      </c>
      <c r="Q4" s="6"/>
      <c r="R4" s="3">
        <f t="shared" si="2"/>
      </c>
      <c r="S4" s="11"/>
      <c r="T4" s="11"/>
      <c r="U4" s="11"/>
      <c r="V4" s="50" t="str">
        <f t="shared" si="3"/>
        <v>Alexandra</v>
      </c>
      <c r="W4" s="41">
        <f t="shared" si="4"/>
        <v>12</v>
      </c>
      <c r="X4" s="41">
        <f t="shared" si="5"/>
        <v>6</v>
      </c>
      <c r="Y4" s="41">
        <f t="shared" si="6"/>
        <v>6</v>
      </c>
      <c r="Z4" s="41">
        <f t="shared" si="7"/>
        <v>12</v>
      </c>
      <c r="AA4" s="53">
        <f>+(C4+E4+G4+I4+K4+M4+O4+Q4)+SUM(F3:F10)</f>
        <v>53</v>
      </c>
      <c r="AB4" s="54">
        <f t="shared" si="8"/>
        <v>65</v>
      </c>
      <c r="AC4" s="12">
        <f>+AB4+0.07</f>
        <v>65.07</v>
      </c>
      <c r="AD4">
        <f t="shared" si="9"/>
        <v>5</v>
      </c>
      <c r="AH4" s="41" t="str">
        <f t="shared" si="10"/>
        <v>Alexandra</v>
      </c>
      <c r="AI4" s="41"/>
      <c r="AJ4" s="41" t="str">
        <f t="shared" si="11"/>
        <v>Alexandra</v>
      </c>
      <c r="AK4" s="41"/>
      <c r="AL4" s="41" t="str">
        <f t="shared" si="12"/>
        <v>Chequers</v>
      </c>
      <c r="AM4" s="41"/>
      <c r="AN4" s="41" t="str">
        <f t="shared" si="13"/>
        <v>Alexandra</v>
      </c>
      <c r="AO4" s="41"/>
      <c r="AP4" s="41" t="str">
        <f t="shared" si="14"/>
        <v>Alexandra</v>
      </c>
      <c r="AQ4" s="41"/>
      <c r="AR4" s="41" t="str">
        <f t="shared" si="15"/>
        <v>Barnet TT </v>
      </c>
      <c r="AS4" s="41"/>
      <c r="AT4" s="41" t="str">
        <f t="shared" si="16"/>
        <v>Kings Head</v>
      </c>
      <c r="AU4" s="41"/>
      <c r="AV4" s="41">
        <f t="shared" si="17"/>
        <v>0</v>
      </c>
      <c r="AW4" s="9"/>
      <c r="AX4" s="9"/>
      <c r="AY4" s="9"/>
      <c r="AZ4" s="9"/>
      <c r="BA4" s="41" t="str">
        <f aca="true" t="shared" si="40" ref="BA4:BA10">IF(C4="","",AH4)</f>
        <v>Alexandra</v>
      </c>
      <c r="BB4" s="41"/>
      <c r="BC4" s="41">
        <f aca="true" t="shared" si="41" ref="BC4:BC10">IF(E4="","",AJ4)</f>
      </c>
      <c r="BD4" s="41"/>
      <c r="BE4" s="41" t="str">
        <f t="shared" si="18"/>
        <v>Chequers</v>
      </c>
      <c r="BF4" s="41"/>
      <c r="BG4" s="41" t="str">
        <f t="shared" si="19"/>
        <v>Alexandra</v>
      </c>
      <c r="BH4" s="41"/>
      <c r="BI4" s="41" t="str">
        <f t="shared" si="20"/>
        <v>Alexandra</v>
      </c>
      <c r="BJ4" s="41"/>
      <c r="BK4" s="41" t="str">
        <f t="shared" si="21"/>
        <v>Barnet TT </v>
      </c>
      <c r="BL4" s="41"/>
      <c r="BM4" s="41" t="str">
        <f t="shared" si="22"/>
        <v>Kings Head</v>
      </c>
      <c r="BN4" s="41"/>
      <c r="BO4" s="41">
        <f t="shared" si="23"/>
      </c>
      <c r="BQ4" s="9"/>
      <c r="BS4" s="41" t="str">
        <f t="shared" si="24"/>
        <v>Alexandra</v>
      </c>
      <c r="BT4" s="41" t="str">
        <f t="shared" si="25"/>
        <v>PBRBL</v>
      </c>
      <c r="BU4" s="41">
        <f t="shared" si="26"/>
      </c>
      <c r="BV4" s="41">
        <f aca="true" t="shared" si="42" ref="BV4:BV10">+IF(F4="","",$E$2)</f>
      </c>
      <c r="BW4" s="41" t="str">
        <f t="shared" si="27"/>
        <v>Alexandra</v>
      </c>
      <c r="BX4" s="41" t="str">
        <f t="shared" si="28"/>
        <v>Chequers</v>
      </c>
      <c r="BY4" s="41" t="str">
        <f t="shared" si="29"/>
        <v>Alexandra</v>
      </c>
      <c r="BZ4" s="41" t="str">
        <f t="shared" si="30"/>
        <v>Jokers</v>
      </c>
      <c r="CA4" s="41" t="str">
        <f t="shared" si="31"/>
        <v>Alexandra</v>
      </c>
      <c r="CB4" s="41" t="str">
        <f t="shared" si="32"/>
        <v>Plough</v>
      </c>
      <c r="CC4" s="41" t="str">
        <f t="shared" si="33"/>
        <v>Alexandra</v>
      </c>
      <c r="CD4" s="41" t="str">
        <f t="shared" si="34"/>
        <v>Barnet TT </v>
      </c>
      <c r="CE4" s="41" t="str">
        <f t="shared" si="35"/>
        <v>Alexandra</v>
      </c>
      <c r="CF4" s="41" t="str">
        <f t="shared" si="36"/>
        <v>Kings Head</v>
      </c>
      <c r="CG4" s="41">
        <f t="shared" si="37"/>
      </c>
      <c r="CH4" s="41">
        <f t="shared" si="38"/>
      </c>
    </row>
    <row r="5" spans="1:86" ht="19.5" customHeight="1" thickBot="1">
      <c r="A5" s="112"/>
      <c r="B5" s="33" t="s">
        <v>3</v>
      </c>
      <c r="C5" s="6">
        <v>2</v>
      </c>
      <c r="D5" s="3">
        <f t="shared" si="39"/>
        <v>7</v>
      </c>
      <c r="E5" s="6">
        <v>3</v>
      </c>
      <c r="F5" s="3">
        <f t="shared" si="0"/>
        <v>6</v>
      </c>
      <c r="G5" s="7"/>
      <c r="H5" s="7"/>
      <c r="I5" s="6">
        <v>3</v>
      </c>
      <c r="J5" s="3">
        <f>+IF(I5="","",9-I5)</f>
        <v>6</v>
      </c>
      <c r="K5" s="6">
        <v>5</v>
      </c>
      <c r="L5" s="3">
        <f>+IF(K5="","",9-K5)</f>
        <v>4</v>
      </c>
      <c r="M5" s="6">
        <v>2</v>
      </c>
      <c r="N5" s="3">
        <f>+IF(M5="","",9-M5)</f>
        <v>7</v>
      </c>
      <c r="O5" s="6">
        <v>3</v>
      </c>
      <c r="P5" s="3">
        <f>+IF(O5="","",9-O5)</f>
        <v>6</v>
      </c>
      <c r="Q5" s="6"/>
      <c r="R5" s="3">
        <f t="shared" si="2"/>
      </c>
      <c r="S5" s="11"/>
      <c r="T5" s="11"/>
      <c r="U5" s="11"/>
      <c r="V5" s="50" t="str">
        <f t="shared" si="3"/>
        <v>Chequers</v>
      </c>
      <c r="W5" s="41">
        <f t="shared" si="4"/>
        <v>12</v>
      </c>
      <c r="X5" s="41">
        <f t="shared" si="5"/>
        <v>4</v>
      </c>
      <c r="Y5" s="41">
        <f t="shared" si="6"/>
        <v>8</v>
      </c>
      <c r="Z5" s="41">
        <f t="shared" si="7"/>
        <v>8</v>
      </c>
      <c r="AA5" s="53">
        <f>+(C5+E5+G5+I5+K5+M5+O5+Q5)+SUM(H3:H10)</f>
        <v>42</v>
      </c>
      <c r="AB5" s="54">
        <f t="shared" si="8"/>
        <v>50</v>
      </c>
      <c r="AC5" s="12">
        <f>+AB5+0.06</f>
        <v>50.06</v>
      </c>
      <c r="AD5">
        <f t="shared" si="9"/>
        <v>7</v>
      </c>
      <c r="AH5" s="41" t="str">
        <f t="shared" si="10"/>
        <v>PBRBL</v>
      </c>
      <c r="AI5" s="41"/>
      <c r="AJ5" s="41" t="str">
        <f t="shared" si="11"/>
        <v>Alexandra</v>
      </c>
      <c r="AK5" s="41"/>
      <c r="AL5" s="41" t="str">
        <f t="shared" si="12"/>
        <v>Chequers</v>
      </c>
      <c r="AM5" s="41"/>
      <c r="AN5" s="41" t="str">
        <f t="shared" si="13"/>
        <v>Jokers</v>
      </c>
      <c r="AO5" s="41"/>
      <c r="AP5" s="41" t="str">
        <f t="shared" si="14"/>
        <v>Chequers</v>
      </c>
      <c r="AQ5" s="41"/>
      <c r="AR5" s="41" t="str">
        <f t="shared" si="15"/>
        <v>Barnet TT </v>
      </c>
      <c r="AS5" s="41"/>
      <c r="AT5" s="41" t="str">
        <f t="shared" si="16"/>
        <v>Kings Head</v>
      </c>
      <c r="AU5" s="41"/>
      <c r="AV5" s="41">
        <f t="shared" si="17"/>
        <v>0</v>
      </c>
      <c r="AW5" s="9"/>
      <c r="AX5" s="9"/>
      <c r="AY5" s="9"/>
      <c r="AZ5" s="9"/>
      <c r="BA5" s="41" t="str">
        <f t="shared" si="40"/>
        <v>PBRBL</v>
      </c>
      <c r="BB5" s="41"/>
      <c r="BC5" s="41" t="str">
        <f t="shared" si="41"/>
        <v>Alexandra</v>
      </c>
      <c r="BD5" s="41"/>
      <c r="BE5" s="41">
        <f t="shared" si="18"/>
      </c>
      <c r="BF5" s="41"/>
      <c r="BG5" s="41" t="str">
        <f t="shared" si="19"/>
        <v>Jokers</v>
      </c>
      <c r="BH5" s="41"/>
      <c r="BI5" s="41" t="str">
        <f t="shared" si="20"/>
        <v>Chequers</v>
      </c>
      <c r="BJ5" s="41"/>
      <c r="BK5" s="41" t="str">
        <f t="shared" si="21"/>
        <v>Barnet TT </v>
      </c>
      <c r="BL5" s="41"/>
      <c r="BM5" s="41" t="str">
        <f t="shared" si="22"/>
        <v>Kings Head</v>
      </c>
      <c r="BN5" s="41"/>
      <c r="BO5" s="41">
        <f t="shared" si="23"/>
      </c>
      <c r="BQ5" s="9"/>
      <c r="BS5" s="41" t="str">
        <f t="shared" si="24"/>
        <v>Chequers</v>
      </c>
      <c r="BT5" s="41" t="str">
        <f t="shared" si="25"/>
        <v>PBRBL</v>
      </c>
      <c r="BU5" s="41" t="str">
        <f t="shared" si="26"/>
        <v>Chequers</v>
      </c>
      <c r="BV5" s="41" t="str">
        <f t="shared" si="42"/>
        <v>Alexandra</v>
      </c>
      <c r="BW5" s="41">
        <f t="shared" si="27"/>
      </c>
      <c r="BX5" s="41">
        <f t="shared" si="28"/>
      </c>
      <c r="BY5" s="41" t="str">
        <f t="shared" si="29"/>
        <v>Chequers</v>
      </c>
      <c r="BZ5" s="41" t="str">
        <f t="shared" si="30"/>
        <v>Jokers</v>
      </c>
      <c r="CA5" s="41" t="str">
        <f t="shared" si="31"/>
        <v>Chequers</v>
      </c>
      <c r="CB5" s="41" t="str">
        <f t="shared" si="32"/>
        <v>Plough</v>
      </c>
      <c r="CC5" s="41" t="str">
        <f t="shared" si="33"/>
        <v>Chequers</v>
      </c>
      <c r="CD5" s="41" t="str">
        <f t="shared" si="34"/>
        <v>Barnet TT </v>
      </c>
      <c r="CE5" s="41" t="str">
        <f t="shared" si="35"/>
        <v>Chequers</v>
      </c>
      <c r="CF5" s="41" t="str">
        <f t="shared" si="36"/>
        <v>Kings Head</v>
      </c>
      <c r="CG5" s="41">
        <f t="shared" si="37"/>
      </c>
      <c r="CH5" s="41">
        <f t="shared" si="38"/>
      </c>
    </row>
    <row r="6" spans="1:86" ht="19.5" customHeight="1" thickBot="1">
      <c r="A6" s="112"/>
      <c r="B6" s="33" t="s">
        <v>24</v>
      </c>
      <c r="C6" s="6">
        <v>4</v>
      </c>
      <c r="D6" s="3">
        <f t="shared" si="39"/>
        <v>5</v>
      </c>
      <c r="E6" s="6">
        <v>3</v>
      </c>
      <c r="F6" s="3">
        <f t="shared" si="0"/>
        <v>6</v>
      </c>
      <c r="G6" s="6">
        <v>4</v>
      </c>
      <c r="H6" s="3">
        <f>+IF(G6="","",9-G6)</f>
        <v>5</v>
      </c>
      <c r="I6" s="7"/>
      <c r="J6" s="7"/>
      <c r="K6" s="6">
        <v>3</v>
      </c>
      <c r="L6" s="3">
        <f>+IF(K6="","",9-K6)</f>
        <v>6</v>
      </c>
      <c r="M6" s="6">
        <v>5</v>
      </c>
      <c r="N6" s="3">
        <f>+IF(M6="","",9-M6)</f>
        <v>4</v>
      </c>
      <c r="O6" s="6">
        <v>4</v>
      </c>
      <c r="P6" s="3">
        <f t="shared" si="1"/>
        <v>5</v>
      </c>
      <c r="Q6" s="6"/>
      <c r="R6" s="3">
        <f t="shared" si="2"/>
      </c>
      <c r="S6" s="11"/>
      <c r="T6" s="11"/>
      <c r="U6" s="11"/>
      <c r="V6" s="50" t="str">
        <f t="shared" si="3"/>
        <v>Jokers</v>
      </c>
      <c r="W6" s="41">
        <f t="shared" si="4"/>
        <v>12</v>
      </c>
      <c r="X6" s="41">
        <f t="shared" si="5"/>
        <v>4</v>
      </c>
      <c r="Y6" s="41">
        <f t="shared" si="6"/>
        <v>8</v>
      </c>
      <c r="Z6" s="41">
        <f t="shared" si="7"/>
        <v>8</v>
      </c>
      <c r="AA6" s="53">
        <f>+(C6+E6+G6+I6+K6+M6+O6+Q6)+SUM(J3:J10)</f>
        <v>50</v>
      </c>
      <c r="AB6" s="54">
        <f t="shared" si="8"/>
        <v>58</v>
      </c>
      <c r="AC6" s="12">
        <f>+AB6+0.05</f>
        <v>58.05</v>
      </c>
      <c r="AD6">
        <f t="shared" si="9"/>
        <v>6</v>
      </c>
      <c r="AH6" s="41" t="str">
        <f t="shared" si="10"/>
        <v>PBRBL</v>
      </c>
      <c r="AI6" s="41"/>
      <c r="AJ6" s="41" t="str">
        <f t="shared" si="11"/>
        <v>Alexandra</v>
      </c>
      <c r="AK6" s="41"/>
      <c r="AL6" s="41" t="str">
        <f t="shared" si="12"/>
        <v>Chequers</v>
      </c>
      <c r="AM6" s="41"/>
      <c r="AN6" s="41" t="str">
        <f t="shared" si="13"/>
        <v>Jokers</v>
      </c>
      <c r="AO6" s="41"/>
      <c r="AP6" s="41" t="str">
        <f t="shared" si="14"/>
        <v>Plough</v>
      </c>
      <c r="AQ6" s="41"/>
      <c r="AR6" s="41" t="str">
        <f t="shared" si="15"/>
        <v>Jokers</v>
      </c>
      <c r="AS6" s="41"/>
      <c r="AT6" s="41" t="str">
        <f t="shared" si="16"/>
        <v>Kings Head</v>
      </c>
      <c r="AU6" s="41"/>
      <c r="AV6" s="41">
        <f t="shared" si="17"/>
        <v>0</v>
      </c>
      <c r="AW6" s="9"/>
      <c r="AX6" s="9"/>
      <c r="AY6" s="9"/>
      <c r="AZ6" s="9"/>
      <c r="BA6" s="41" t="str">
        <f t="shared" si="40"/>
        <v>PBRBL</v>
      </c>
      <c r="BB6" s="41"/>
      <c r="BC6" s="41" t="str">
        <f t="shared" si="41"/>
        <v>Alexandra</v>
      </c>
      <c r="BD6" s="41"/>
      <c r="BE6" s="41" t="str">
        <f t="shared" si="18"/>
        <v>Chequers</v>
      </c>
      <c r="BF6" s="41"/>
      <c r="BG6" s="41">
        <f t="shared" si="19"/>
      </c>
      <c r="BH6" s="41"/>
      <c r="BI6" s="41" t="str">
        <f t="shared" si="20"/>
        <v>Plough</v>
      </c>
      <c r="BJ6" s="41"/>
      <c r="BK6" s="41" t="str">
        <f t="shared" si="21"/>
        <v>Jokers</v>
      </c>
      <c r="BL6" s="41"/>
      <c r="BM6" s="41" t="str">
        <f t="shared" si="22"/>
        <v>Kings Head</v>
      </c>
      <c r="BN6" s="41"/>
      <c r="BO6" s="41">
        <f t="shared" si="23"/>
      </c>
      <c r="BQ6" s="9"/>
      <c r="BS6" s="41" t="str">
        <f t="shared" si="24"/>
        <v>Jokers</v>
      </c>
      <c r="BT6" s="41" t="str">
        <f t="shared" si="25"/>
        <v>PBRBL</v>
      </c>
      <c r="BU6" s="41" t="str">
        <f t="shared" si="26"/>
        <v>Jokers</v>
      </c>
      <c r="BV6" s="41" t="str">
        <f t="shared" si="42"/>
        <v>Alexandra</v>
      </c>
      <c r="BW6" s="41" t="str">
        <f t="shared" si="27"/>
        <v>Jokers</v>
      </c>
      <c r="BX6" s="41" t="str">
        <f t="shared" si="28"/>
        <v>Chequers</v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Plough</v>
      </c>
      <c r="CC6" s="41" t="str">
        <f t="shared" si="33"/>
        <v>Jokers</v>
      </c>
      <c r="CD6" s="41" t="str">
        <f t="shared" si="34"/>
        <v>Barnet TT </v>
      </c>
      <c r="CE6" s="41" t="str">
        <f t="shared" si="35"/>
        <v>Jokers</v>
      </c>
      <c r="CF6" s="41" t="str">
        <f t="shared" si="36"/>
        <v>Kings Head</v>
      </c>
      <c r="CG6" s="41">
        <f t="shared" si="37"/>
      </c>
      <c r="CH6" s="41">
        <f t="shared" si="38"/>
      </c>
    </row>
    <row r="7" spans="1:86" ht="19.5" customHeight="1" thickBot="1">
      <c r="A7" s="112"/>
      <c r="B7" s="33" t="s">
        <v>57</v>
      </c>
      <c r="C7" s="6">
        <v>5</v>
      </c>
      <c r="D7" s="3">
        <f t="shared" si="39"/>
        <v>4</v>
      </c>
      <c r="E7" s="6">
        <v>5</v>
      </c>
      <c r="F7" s="3">
        <f t="shared" si="0"/>
        <v>4</v>
      </c>
      <c r="G7" s="6">
        <v>7</v>
      </c>
      <c r="H7" s="3">
        <f>+IF(G7="","",9-G7)</f>
        <v>2</v>
      </c>
      <c r="I7" s="6">
        <v>3</v>
      </c>
      <c r="J7" s="3">
        <f>+IF(I7="","",9-I7)</f>
        <v>6</v>
      </c>
      <c r="K7" s="39"/>
      <c r="L7" s="34"/>
      <c r="M7" s="6">
        <v>5</v>
      </c>
      <c r="N7" s="3">
        <f>+IF(M7="","",9-M7)</f>
        <v>4</v>
      </c>
      <c r="O7" s="6">
        <v>6</v>
      </c>
      <c r="P7" s="3">
        <f t="shared" si="1"/>
        <v>3</v>
      </c>
      <c r="Q7" s="6"/>
      <c r="R7" s="3">
        <f t="shared" si="2"/>
      </c>
      <c r="S7" s="11"/>
      <c r="T7" s="11"/>
      <c r="U7" s="11"/>
      <c r="V7" s="50" t="str">
        <f t="shared" si="3"/>
        <v>Plough</v>
      </c>
      <c r="W7" s="41">
        <f t="shared" si="4"/>
        <v>12</v>
      </c>
      <c r="X7" s="41">
        <f t="shared" si="5"/>
        <v>9</v>
      </c>
      <c r="Y7" s="41">
        <f t="shared" si="6"/>
        <v>3</v>
      </c>
      <c r="Z7" s="41">
        <f t="shared" si="7"/>
        <v>18</v>
      </c>
      <c r="AA7" s="53">
        <f>+(C7+E7+G7+I7+K7+M7+O7+Q7)+SUM(L3:L10)</f>
        <v>61</v>
      </c>
      <c r="AB7" s="54">
        <f t="shared" si="8"/>
        <v>79</v>
      </c>
      <c r="AC7" s="12">
        <f>+AB7+0.04</f>
        <v>79.04</v>
      </c>
      <c r="AD7">
        <f t="shared" si="9"/>
        <v>1</v>
      </c>
      <c r="AH7" s="41" t="str">
        <f t="shared" si="10"/>
        <v>Plough</v>
      </c>
      <c r="AI7" s="41"/>
      <c r="AJ7" s="41" t="str">
        <f t="shared" si="11"/>
        <v>Plough</v>
      </c>
      <c r="AK7" s="41"/>
      <c r="AL7" s="41" t="str">
        <f t="shared" si="12"/>
        <v>Plough</v>
      </c>
      <c r="AM7" s="41"/>
      <c r="AN7" s="41" t="str">
        <f t="shared" si="13"/>
        <v>Jokers</v>
      </c>
      <c r="AO7" s="41"/>
      <c r="AP7" s="41" t="str">
        <f t="shared" si="14"/>
        <v>Plough</v>
      </c>
      <c r="AQ7" s="41"/>
      <c r="AR7" s="41" t="str">
        <f t="shared" si="15"/>
        <v>Plough</v>
      </c>
      <c r="AS7" s="41"/>
      <c r="AT7" s="41" t="str">
        <f t="shared" si="16"/>
        <v>Plough</v>
      </c>
      <c r="AU7" s="41"/>
      <c r="AV7" s="41">
        <f t="shared" si="17"/>
        <v>0</v>
      </c>
      <c r="AW7" s="9"/>
      <c r="AX7" s="9"/>
      <c r="AY7" s="9"/>
      <c r="AZ7" s="9"/>
      <c r="BA7" s="41" t="str">
        <f t="shared" si="40"/>
        <v>Plough</v>
      </c>
      <c r="BB7" s="41"/>
      <c r="BC7" s="41" t="str">
        <f t="shared" si="41"/>
        <v>Plough</v>
      </c>
      <c r="BD7" s="41"/>
      <c r="BE7" s="41" t="str">
        <f t="shared" si="18"/>
        <v>Plough</v>
      </c>
      <c r="BF7" s="41"/>
      <c r="BG7" s="41" t="str">
        <f t="shared" si="19"/>
        <v>Jokers</v>
      </c>
      <c r="BH7" s="41"/>
      <c r="BI7" s="41">
        <f t="shared" si="20"/>
      </c>
      <c r="BJ7" s="41"/>
      <c r="BK7" s="41" t="str">
        <f t="shared" si="21"/>
        <v>Plough</v>
      </c>
      <c r="BL7" s="41"/>
      <c r="BM7" s="41" t="str">
        <f t="shared" si="22"/>
        <v>Plough</v>
      </c>
      <c r="BN7" s="41"/>
      <c r="BO7" s="41">
        <f t="shared" si="23"/>
      </c>
      <c r="BQ7" s="9"/>
      <c r="BS7" s="41" t="str">
        <f t="shared" si="24"/>
        <v>Plough</v>
      </c>
      <c r="BT7" s="41" t="str">
        <f t="shared" si="25"/>
        <v>PBRBL</v>
      </c>
      <c r="BU7" s="41" t="str">
        <f t="shared" si="26"/>
        <v>Plough</v>
      </c>
      <c r="BV7" s="41" t="str">
        <f t="shared" si="42"/>
        <v>Alexandra</v>
      </c>
      <c r="BW7" s="41" t="str">
        <f t="shared" si="27"/>
        <v>Plough</v>
      </c>
      <c r="BX7" s="41" t="str">
        <f t="shared" si="28"/>
        <v>Chequers</v>
      </c>
      <c r="BY7" s="41" t="str">
        <f t="shared" si="29"/>
        <v>Plough</v>
      </c>
      <c r="BZ7" s="41" t="str">
        <f t="shared" si="30"/>
        <v>Jokers</v>
      </c>
      <c r="CA7" s="41">
        <f t="shared" si="31"/>
      </c>
      <c r="CB7" s="41">
        <f t="shared" si="32"/>
      </c>
      <c r="CC7" s="41" t="str">
        <f t="shared" si="33"/>
        <v>Plough</v>
      </c>
      <c r="CD7" s="41" t="str">
        <f t="shared" si="34"/>
        <v>Barnet TT </v>
      </c>
      <c r="CE7" s="41" t="str">
        <f t="shared" si="35"/>
        <v>Plough</v>
      </c>
      <c r="CF7" s="41" t="str">
        <f t="shared" si="36"/>
        <v>Kings Head</v>
      </c>
      <c r="CG7" s="41">
        <f t="shared" si="37"/>
      </c>
      <c r="CH7" s="41">
        <f t="shared" si="38"/>
      </c>
    </row>
    <row r="8" spans="1:86" ht="19.5" customHeight="1" thickBot="1">
      <c r="A8" s="112"/>
      <c r="B8" s="33" t="s">
        <v>58</v>
      </c>
      <c r="C8" s="6">
        <v>5</v>
      </c>
      <c r="D8" s="3">
        <f t="shared" si="39"/>
        <v>4</v>
      </c>
      <c r="E8" s="6">
        <v>6</v>
      </c>
      <c r="F8" s="3">
        <f t="shared" si="0"/>
        <v>3</v>
      </c>
      <c r="G8" s="6">
        <v>3</v>
      </c>
      <c r="H8" s="3">
        <f>+IF(G8="","",9-G8)</f>
        <v>6</v>
      </c>
      <c r="I8" s="6">
        <v>5</v>
      </c>
      <c r="J8" s="3">
        <f>+IF(I8="","",9-I8)</f>
        <v>4</v>
      </c>
      <c r="K8" s="61">
        <v>3</v>
      </c>
      <c r="L8" s="3">
        <f>+IF(K8="","",9-K8)</f>
        <v>6</v>
      </c>
      <c r="M8" s="42"/>
      <c r="N8" s="42"/>
      <c r="O8" s="6">
        <v>5</v>
      </c>
      <c r="P8" s="3">
        <f t="shared" si="1"/>
        <v>4</v>
      </c>
      <c r="Q8" s="6"/>
      <c r="R8" s="3">
        <f t="shared" si="2"/>
      </c>
      <c r="S8" s="11"/>
      <c r="T8" s="11"/>
      <c r="U8" s="11"/>
      <c r="V8" s="50" t="str">
        <f t="shared" si="3"/>
        <v>Barnet TT </v>
      </c>
      <c r="W8" s="41">
        <f t="shared" si="4"/>
        <v>12</v>
      </c>
      <c r="X8" s="41">
        <f t="shared" si="5"/>
        <v>8</v>
      </c>
      <c r="Y8" s="41">
        <f t="shared" si="6"/>
        <v>4</v>
      </c>
      <c r="Z8" s="41">
        <f t="shared" si="7"/>
        <v>16</v>
      </c>
      <c r="AA8" s="53">
        <f>+(C8+E8+G8+I8+K8+M8+O8+Q8)+SUM(N3:N10)</f>
        <v>61</v>
      </c>
      <c r="AB8" s="54">
        <f t="shared" si="8"/>
        <v>77</v>
      </c>
      <c r="AC8" s="12">
        <f>+AB8+0.03</f>
        <v>77.03</v>
      </c>
      <c r="AD8">
        <f t="shared" si="9"/>
        <v>2</v>
      </c>
      <c r="AH8" s="41" t="str">
        <f t="shared" si="10"/>
        <v>Barnet TT </v>
      </c>
      <c r="AI8" s="41"/>
      <c r="AJ8" s="41" t="str">
        <f t="shared" si="11"/>
        <v>Barnet TT </v>
      </c>
      <c r="AK8" s="41"/>
      <c r="AL8" s="41" t="str">
        <f t="shared" si="12"/>
        <v>Chequers</v>
      </c>
      <c r="AM8" s="41"/>
      <c r="AN8" s="41" t="str">
        <f t="shared" si="13"/>
        <v>Barnet TT </v>
      </c>
      <c r="AO8" s="41"/>
      <c r="AP8" s="41" t="str">
        <f t="shared" si="14"/>
        <v>Plough</v>
      </c>
      <c r="AQ8" s="41"/>
      <c r="AR8" s="41" t="str">
        <f t="shared" si="15"/>
        <v>Barnet TT </v>
      </c>
      <c r="AS8" s="41"/>
      <c r="AT8" s="41" t="str">
        <f t="shared" si="16"/>
        <v>Barnet TT </v>
      </c>
      <c r="AU8" s="41"/>
      <c r="AV8" s="41">
        <f t="shared" si="17"/>
        <v>0</v>
      </c>
      <c r="AW8" s="9"/>
      <c r="AX8" s="9"/>
      <c r="AY8" s="9"/>
      <c r="AZ8" s="9"/>
      <c r="BA8" s="41" t="str">
        <f t="shared" si="40"/>
        <v>Barnet TT </v>
      </c>
      <c r="BB8" s="41"/>
      <c r="BC8" s="51" t="str">
        <f t="shared" si="41"/>
        <v>Barnet TT </v>
      </c>
      <c r="BD8" s="41"/>
      <c r="BE8" s="51" t="str">
        <f t="shared" si="18"/>
        <v>Chequers</v>
      </c>
      <c r="BF8" s="41"/>
      <c r="BG8" s="51" t="str">
        <f t="shared" si="19"/>
        <v>Barnet TT </v>
      </c>
      <c r="BH8" s="41"/>
      <c r="BI8" s="41" t="str">
        <f t="shared" si="20"/>
        <v>Plough</v>
      </c>
      <c r="BJ8" s="41"/>
      <c r="BK8" s="41">
        <f t="shared" si="21"/>
      </c>
      <c r="BL8" s="41"/>
      <c r="BM8" s="51" t="str">
        <f t="shared" si="22"/>
        <v>Barnet TT </v>
      </c>
      <c r="BN8" s="41"/>
      <c r="BO8" s="51">
        <f t="shared" si="23"/>
      </c>
      <c r="BQ8" s="9"/>
      <c r="BS8" s="41" t="str">
        <f t="shared" si="24"/>
        <v>Barnet TT </v>
      </c>
      <c r="BT8" s="41" t="str">
        <f t="shared" si="25"/>
        <v>PBRBL</v>
      </c>
      <c r="BU8" s="41" t="str">
        <f t="shared" si="26"/>
        <v>Barnet TT </v>
      </c>
      <c r="BV8" s="41" t="str">
        <f t="shared" si="42"/>
        <v>Alexandra</v>
      </c>
      <c r="BW8" s="41" t="str">
        <f t="shared" si="27"/>
        <v>Barnet TT </v>
      </c>
      <c r="BX8" s="41" t="str">
        <f t="shared" si="28"/>
        <v>Chequers</v>
      </c>
      <c r="BY8" s="41" t="str">
        <f t="shared" si="29"/>
        <v>Barnet TT </v>
      </c>
      <c r="BZ8" s="41" t="str">
        <f t="shared" si="30"/>
        <v>Jokers</v>
      </c>
      <c r="CA8" s="41" t="str">
        <f t="shared" si="31"/>
        <v>Barnet TT </v>
      </c>
      <c r="CB8" s="41" t="str">
        <f t="shared" si="32"/>
        <v>Plough</v>
      </c>
      <c r="CC8" s="41">
        <f t="shared" si="33"/>
      </c>
      <c r="CD8" s="41">
        <f t="shared" si="34"/>
      </c>
      <c r="CE8" s="41" t="str">
        <f t="shared" si="35"/>
        <v>Barnet TT </v>
      </c>
      <c r="CF8" s="41" t="str">
        <f t="shared" si="36"/>
        <v>Kings Head</v>
      </c>
      <c r="CG8" s="41">
        <f t="shared" si="37"/>
      </c>
      <c r="CH8" s="41">
        <f t="shared" si="38"/>
      </c>
    </row>
    <row r="9" spans="1:86" ht="19.5" customHeight="1" thickBot="1">
      <c r="A9" s="112"/>
      <c r="B9" s="33" t="s">
        <v>65</v>
      </c>
      <c r="C9" s="6">
        <v>5</v>
      </c>
      <c r="D9" s="3">
        <f t="shared" si="39"/>
        <v>4</v>
      </c>
      <c r="E9" s="6">
        <v>5</v>
      </c>
      <c r="F9" s="3">
        <f t="shared" si="0"/>
        <v>4</v>
      </c>
      <c r="G9" s="6">
        <v>6</v>
      </c>
      <c r="H9" s="3">
        <f>+IF(G9="","",9-G9)</f>
        <v>3</v>
      </c>
      <c r="I9" s="6">
        <v>6</v>
      </c>
      <c r="J9" s="3">
        <f>+IF(I9="","",9-I9)</f>
        <v>3</v>
      </c>
      <c r="K9" s="40">
        <v>4</v>
      </c>
      <c r="L9" s="3">
        <f>+IF(K9="","",9-K9)</f>
        <v>5</v>
      </c>
      <c r="M9" s="62">
        <v>1</v>
      </c>
      <c r="N9" s="3">
        <f>+IF(M9="","",9-M9)</f>
        <v>8</v>
      </c>
      <c r="O9" s="38"/>
      <c r="P9" s="34"/>
      <c r="Q9" s="35"/>
      <c r="R9" s="36">
        <f t="shared" si="2"/>
      </c>
      <c r="S9" s="11"/>
      <c r="T9" s="11"/>
      <c r="U9" s="11"/>
      <c r="V9" s="50" t="str">
        <f t="shared" si="3"/>
        <v>Kings Head</v>
      </c>
      <c r="W9" s="41">
        <f t="shared" si="4"/>
        <v>12</v>
      </c>
      <c r="X9" s="41">
        <f t="shared" si="5"/>
        <v>7</v>
      </c>
      <c r="Y9" s="41">
        <f t="shared" si="6"/>
        <v>5</v>
      </c>
      <c r="Z9" s="41">
        <f t="shared" si="7"/>
        <v>14</v>
      </c>
      <c r="AA9" s="53">
        <f>+(C9+E9+G9+I9+K9+M9+O9+Q9)+SUM(P3:P10)</f>
        <v>53</v>
      </c>
      <c r="AB9" s="54">
        <f t="shared" si="8"/>
        <v>67</v>
      </c>
      <c r="AC9" s="12">
        <f>+AB9+0.02</f>
        <v>67.02</v>
      </c>
      <c r="AD9">
        <f t="shared" si="9"/>
        <v>3</v>
      </c>
      <c r="AH9" s="41" t="str">
        <f t="shared" si="10"/>
        <v>Kings Head</v>
      </c>
      <c r="AI9" s="41"/>
      <c r="AJ9" s="41" t="str">
        <f t="shared" si="11"/>
        <v>Kings Head</v>
      </c>
      <c r="AK9" s="41"/>
      <c r="AL9" s="41" t="str">
        <f t="shared" si="12"/>
        <v>Kings Head</v>
      </c>
      <c r="AM9" s="41"/>
      <c r="AN9" s="41" t="str">
        <f t="shared" si="13"/>
        <v>Kings Head</v>
      </c>
      <c r="AO9" s="41"/>
      <c r="AP9" s="41" t="str">
        <f t="shared" si="14"/>
        <v>Plough</v>
      </c>
      <c r="AQ9" s="41"/>
      <c r="AR9" s="41" t="str">
        <f t="shared" si="15"/>
        <v>Barnet TT </v>
      </c>
      <c r="AS9" s="41"/>
      <c r="AT9" s="41" t="str">
        <f t="shared" si="16"/>
        <v>Kings Head</v>
      </c>
      <c r="AU9" s="41"/>
      <c r="AV9" s="41">
        <f t="shared" si="17"/>
        <v>0</v>
      </c>
      <c r="AW9" s="9"/>
      <c r="AX9" s="9"/>
      <c r="AY9" s="9"/>
      <c r="AZ9" s="9"/>
      <c r="BA9" s="41" t="str">
        <f t="shared" si="40"/>
        <v>Kings Head</v>
      </c>
      <c r="BB9" s="41"/>
      <c r="BC9" s="41" t="str">
        <f t="shared" si="41"/>
        <v>Kings Head</v>
      </c>
      <c r="BD9" s="41"/>
      <c r="BE9" s="41" t="str">
        <f t="shared" si="18"/>
        <v>Kings Head</v>
      </c>
      <c r="BF9" s="41"/>
      <c r="BG9" s="41" t="str">
        <f t="shared" si="19"/>
        <v>Kings Head</v>
      </c>
      <c r="BH9" s="41"/>
      <c r="BI9" s="41" t="str">
        <f t="shared" si="20"/>
        <v>Plough</v>
      </c>
      <c r="BJ9" s="41"/>
      <c r="BK9" s="41" t="str">
        <f t="shared" si="21"/>
        <v>Barnet TT </v>
      </c>
      <c r="BL9" s="41"/>
      <c r="BM9" s="51">
        <f t="shared" si="22"/>
      </c>
      <c r="BN9" s="41"/>
      <c r="BO9" s="51">
        <f t="shared" si="23"/>
      </c>
      <c r="BQ9" s="9"/>
      <c r="BS9" s="41" t="str">
        <f t="shared" si="24"/>
        <v>Kings Head</v>
      </c>
      <c r="BT9" s="41" t="str">
        <f t="shared" si="25"/>
        <v>PBRBL</v>
      </c>
      <c r="BU9" s="41" t="str">
        <f t="shared" si="26"/>
        <v>Kings Head</v>
      </c>
      <c r="BV9" s="41" t="str">
        <f t="shared" si="42"/>
        <v>Alexandra</v>
      </c>
      <c r="BW9" s="41" t="str">
        <f t="shared" si="27"/>
        <v>Kings Head</v>
      </c>
      <c r="BX9" s="41" t="str">
        <f t="shared" si="28"/>
        <v>Chequers</v>
      </c>
      <c r="BY9" s="41" t="str">
        <f t="shared" si="29"/>
        <v>Kings Head</v>
      </c>
      <c r="BZ9" s="41" t="str">
        <f t="shared" si="30"/>
        <v>Jokers</v>
      </c>
      <c r="CA9" s="41" t="str">
        <f t="shared" si="31"/>
        <v>Kings Head</v>
      </c>
      <c r="CB9" s="41" t="str">
        <f t="shared" si="32"/>
        <v>Plough</v>
      </c>
      <c r="CC9" s="41" t="str">
        <f t="shared" si="33"/>
        <v>Kings Head</v>
      </c>
      <c r="CD9" s="41" t="str">
        <f t="shared" si="34"/>
        <v>Barnet TT 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113"/>
      <c r="B10" s="33"/>
      <c r="C10" s="6"/>
      <c r="D10" s="3">
        <f t="shared" si="39"/>
      </c>
      <c r="E10" s="6"/>
      <c r="F10" s="3">
        <f t="shared" si="0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3"/>
        <v>0</v>
      </c>
      <c r="W10" s="41">
        <f t="shared" si="4"/>
        <v>0</v>
      </c>
      <c r="X10" s="41">
        <f t="shared" si="5"/>
        <v>0</v>
      </c>
      <c r="Y10" s="41">
        <f t="shared" si="6"/>
        <v>0</v>
      </c>
      <c r="Z10" s="41">
        <f t="shared" si="7"/>
        <v>0</v>
      </c>
      <c r="AA10" s="53">
        <f>+(C10+E10+G10+I10+K10+M10+O10+Q10)+SUM(R3:R10)</f>
        <v>0</v>
      </c>
      <c r="AB10" s="54">
        <f t="shared" si="8"/>
        <v>0</v>
      </c>
      <c r="AC10" s="49">
        <f>+AB10+0.0001</f>
        <v>0.0001</v>
      </c>
      <c r="AD10" s="9">
        <f t="shared" si="9"/>
        <v>8</v>
      </c>
      <c r="AE10" s="9"/>
      <c r="AF10" s="13"/>
      <c r="AG10" s="13"/>
      <c r="AH10" s="41" t="str">
        <f t="shared" si="10"/>
        <v>PBRBL</v>
      </c>
      <c r="AI10" s="41"/>
      <c r="AJ10" s="41" t="str">
        <f t="shared" si="11"/>
        <v>Alexandra</v>
      </c>
      <c r="AK10" s="41"/>
      <c r="AL10" s="41" t="str">
        <f t="shared" si="12"/>
        <v>Chequers</v>
      </c>
      <c r="AM10" s="41"/>
      <c r="AN10" s="41" t="str">
        <f t="shared" si="13"/>
        <v>Jokers</v>
      </c>
      <c r="AO10" s="41"/>
      <c r="AP10" s="41" t="str">
        <f t="shared" si="14"/>
        <v>Plough</v>
      </c>
      <c r="AQ10" s="41"/>
      <c r="AR10" s="41" t="str">
        <f t="shared" si="15"/>
        <v>Barnet TT </v>
      </c>
      <c r="AS10" s="41"/>
      <c r="AT10" s="41" t="str">
        <f t="shared" si="16"/>
        <v>Kings Head</v>
      </c>
      <c r="AU10" s="41"/>
      <c r="AV10" s="41">
        <f t="shared" si="17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8"/>
      </c>
      <c r="BF10" s="41"/>
      <c r="BG10" s="41">
        <f t="shared" si="19"/>
      </c>
      <c r="BH10" s="41"/>
      <c r="BI10" s="41">
        <f t="shared" si="20"/>
      </c>
      <c r="BJ10" s="41"/>
      <c r="BK10" s="41">
        <f t="shared" si="21"/>
      </c>
      <c r="BL10" s="41"/>
      <c r="BM10" s="51">
        <f t="shared" si="22"/>
      </c>
      <c r="BN10" s="41"/>
      <c r="BO10" s="51">
        <f t="shared" si="23"/>
      </c>
      <c r="BP10" s="9"/>
      <c r="BQ10" s="9"/>
      <c r="BR10" s="13"/>
      <c r="BS10" s="41">
        <f t="shared" si="24"/>
      </c>
      <c r="BT10" s="41">
        <f t="shared" si="25"/>
      </c>
      <c r="BU10" s="41">
        <f t="shared" si="26"/>
      </c>
      <c r="BV10" s="41">
        <f t="shared" si="42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21</v>
      </c>
      <c r="G12" s="30"/>
      <c r="H12" s="31"/>
      <c r="N12" s="60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99" t="s">
        <v>77</v>
      </c>
      <c r="O13" s="100"/>
      <c r="P13" s="101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Plough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Plough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03" t="s">
        <v>46</v>
      </c>
      <c r="B15" s="108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 t="str">
        <f>IF($AD8=$V15,$V8,"")</f>
        <v>Barnet TT </v>
      </c>
      <c r="AC15" s="5">
        <f>IF($AD9=$V15,$V9,"")</f>
      </c>
      <c r="AD15" s="5">
        <f>IF($AD10=$V15,$V10,"")</f>
      </c>
      <c r="AE15" s="5" t="str">
        <f t="shared" si="43"/>
        <v>Barnet TT 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09"/>
      <c r="B16" s="110"/>
      <c r="C16" s="122" t="s">
        <v>9</v>
      </c>
      <c r="D16" s="121"/>
      <c r="E16" s="120" t="s">
        <v>16</v>
      </c>
      <c r="F16" s="121"/>
      <c r="G16" s="120" t="s">
        <v>11</v>
      </c>
      <c r="H16" s="121"/>
      <c r="I16" s="120" t="s">
        <v>26</v>
      </c>
      <c r="J16" s="127"/>
      <c r="K16" s="128" t="s">
        <v>27</v>
      </c>
      <c r="L16" s="129"/>
      <c r="M16" s="126" t="s">
        <v>28</v>
      </c>
      <c r="N16" s="119"/>
      <c r="O16" s="118" t="s">
        <v>13</v>
      </c>
      <c r="P16" s="119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 t="str">
        <f>IF($AD9=$V16,$V9,"")</f>
        <v>Kings Head</v>
      </c>
      <c r="AD16" s="5">
        <f>IF($AD10=$V16,$V10,"")</f>
      </c>
      <c r="AE16" s="5" t="str">
        <f t="shared" si="43"/>
        <v>Kings Head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58" t="str">
        <f aca="true" t="shared" si="44" ref="B17:B24">+AE14</f>
        <v>Plough</v>
      </c>
      <c r="C17" s="131">
        <f aca="true" t="shared" si="45" ref="C17:C24">+AE23</f>
        <v>12</v>
      </c>
      <c r="D17" s="131"/>
      <c r="E17" s="131">
        <f aca="true" t="shared" si="46" ref="E17:E24">+AE33</f>
        <v>9</v>
      </c>
      <c r="F17" s="131"/>
      <c r="G17" s="131">
        <f aca="true" t="shared" si="47" ref="G17:G24">+C17-E17</f>
        <v>3</v>
      </c>
      <c r="H17" s="131"/>
      <c r="I17" s="131">
        <f aca="true" t="shared" si="48" ref="I17:I24">+AE43</f>
        <v>61</v>
      </c>
      <c r="J17" s="131"/>
      <c r="K17" s="131">
        <f aca="true" t="shared" si="49" ref="K17:K24">+C17*9-I17</f>
        <v>47</v>
      </c>
      <c r="L17" s="132"/>
      <c r="M17" s="131">
        <f aca="true" t="shared" si="50" ref="M17:M24">+I17-K17</f>
        <v>14</v>
      </c>
      <c r="N17" s="131"/>
      <c r="O17" s="131">
        <f aca="true" t="shared" si="51" ref="O17:O24">+E17*2+I17</f>
        <v>79</v>
      </c>
      <c r="P17" s="132"/>
      <c r="Q17" s="43"/>
      <c r="R17"/>
      <c r="S17" s="48"/>
      <c r="T17" s="48"/>
      <c r="U17" s="47"/>
      <c r="V17" s="5">
        <v>4</v>
      </c>
      <c r="W17" s="5" t="str">
        <f>IF($AD3=$V17,$V3,"")</f>
        <v>PBRBL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PBRBL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58" t="str">
        <f t="shared" si="44"/>
        <v>Barnet TT </v>
      </c>
      <c r="C18" s="131">
        <f t="shared" si="45"/>
        <v>12</v>
      </c>
      <c r="D18" s="131"/>
      <c r="E18" s="131">
        <f t="shared" si="46"/>
        <v>8</v>
      </c>
      <c r="F18" s="131"/>
      <c r="G18" s="131">
        <f t="shared" si="47"/>
        <v>4</v>
      </c>
      <c r="H18" s="131"/>
      <c r="I18" s="131">
        <f t="shared" si="48"/>
        <v>61</v>
      </c>
      <c r="J18" s="131"/>
      <c r="K18" s="131">
        <f t="shared" si="49"/>
        <v>47</v>
      </c>
      <c r="L18" s="132"/>
      <c r="M18" s="131">
        <f t="shared" si="50"/>
        <v>14</v>
      </c>
      <c r="N18" s="131"/>
      <c r="O18" s="131">
        <f t="shared" si="51"/>
        <v>77</v>
      </c>
      <c r="P18" s="132"/>
      <c r="Q18" s="43"/>
      <c r="R18"/>
      <c r="S18" s="48"/>
      <c r="T18" s="48"/>
      <c r="U18" s="47"/>
      <c r="V18" s="5">
        <v>5</v>
      </c>
      <c r="W18" s="5">
        <f>IF($AD3=$V18,$V3,"")</f>
      </c>
      <c r="X18" s="5" t="str">
        <f>IF($AD4=$V18,$V4,"")</f>
        <v>Alexandra</v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Alexandra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58" t="str">
        <f t="shared" si="44"/>
        <v>Kings Head</v>
      </c>
      <c r="C19" s="96">
        <f t="shared" si="45"/>
        <v>12</v>
      </c>
      <c r="D19" s="96"/>
      <c r="E19" s="96">
        <f t="shared" si="46"/>
        <v>7</v>
      </c>
      <c r="F19" s="96"/>
      <c r="G19" s="96">
        <f t="shared" si="47"/>
        <v>5</v>
      </c>
      <c r="H19" s="96"/>
      <c r="I19" s="96">
        <f t="shared" si="48"/>
        <v>53</v>
      </c>
      <c r="J19" s="96"/>
      <c r="K19" s="96">
        <f t="shared" si="49"/>
        <v>55</v>
      </c>
      <c r="L19" s="130"/>
      <c r="M19" s="96">
        <f t="shared" si="50"/>
        <v>-2</v>
      </c>
      <c r="N19" s="96"/>
      <c r="O19" s="96">
        <f t="shared" si="51"/>
        <v>67</v>
      </c>
      <c r="P19" s="130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 t="str">
        <f>IF($AD6=$V19,$V6,"")</f>
        <v>Jokers</v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Jokers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58" t="str">
        <f t="shared" si="44"/>
        <v>PBRBL</v>
      </c>
      <c r="C20" s="96">
        <f t="shared" si="45"/>
        <v>12</v>
      </c>
      <c r="D20" s="96"/>
      <c r="E20" s="96">
        <f t="shared" si="46"/>
        <v>4</v>
      </c>
      <c r="F20" s="96"/>
      <c r="G20" s="96">
        <f t="shared" si="47"/>
        <v>8</v>
      </c>
      <c r="H20" s="96"/>
      <c r="I20" s="96">
        <f t="shared" si="48"/>
        <v>58</v>
      </c>
      <c r="J20" s="96"/>
      <c r="K20" s="96">
        <f t="shared" si="49"/>
        <v>50</v>
      </c>
      <c r="L20" s="130"/>
      <c r="M20" s="96">
        <f t="shared" si="50"/>
        <v>8</v>
      </c>
      <c r="N20" s="96"/>
      <c r="O20" s="96">
        <f t="shared" si="51"/>
        <v>66</v>
      </c>
      <c r="P20" s="130"/>
      <c r="Q20" s="43"/>
      <c r="V20" s="5">
        <v>7</v>
      </c>
      <c r="W20" s="5">
        <f>IF($AD3=$V20,$V3,"")</f>
      </c>
      <c r="X20" s="5">
        <f>IF($AD4=$V20,$V4,"")</f>
      </c>
      <c r="Y20" s="5" t="str">
        <f>IF($AD5=$V20,$V5,"")</f>
        <v>Chequers</v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Chequers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58" t="str">
        <f t="shared" si="44"/>
        <v>Alexandra</v>
      </c>
      <c r="C21" s="96">
        <f t="shared" si="45"/>
        <v>12</v>
      </c>
      <c r="D21" s="96"/>
      <c r="E21" s="96">
        <f t="shared" si="46"/>
        <v>6</v>
      </c>
      <c r="F21" s="96"/>
      <c r="G21" s="96">
        <f t="shared" si="47"/>
        <v>6</v>
      </c>
      <c r="H21" s="96"/>
      <c r="I21" s="96">
        <f t="shared" si="48"/>
        <v>53</v>
      </c>
      <c r="J21" s="96"/>
      <c r="K21" s="96">
        <f t="shared" si="49"/>
        <v>55</v>
      </c>
      <c r="L21" s="96"/>
      <c r="M21" s="96">
        <f t="shared" si="50"/>
        <v>-2</v>
      </c>
      <c r="N21" s="96"/>
      <c r="O21" s="96">
        <f t="shared" si="51"/>
        <v>65</v>
      </c>
      <c r="P21" s="96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58" t="str">
        <f t="shared" si="44"/>
        <v>Jokers</v>
      </c>
      <c r="C22" s="95">
        <f t="shared" si="45"/>
        <v>12</v>
      </c>
      <c r="D22" s="95"/>
      <c r="E22" s="95">
        <f t="shared" si="46"/>
        <v>4</v>
      </c>
      <c r="F22" s="95"/>
      <c r="G22" s="95">
        <f t="shared" si="47"/>
        <v>8</v>
      </c>
      <c r="H22" s="95"/>
      <c r="I22" s="95">
        <f t="shared" si="48"/>
        <v>50</v>
      </c>
      <c r="J22" s="95"/>
      <c r="K22" s="95">
        <f t="shared" si="49"/>
        <v>58</v>
      </c>
      <c r="L22" s="95"/>
      <c r="M22" s="95">
        <f t="shared" si="50"/>
        <v>-8</v>
      </c>
      <c r="N22" s="95"/>
      <c r="O22" s="95">
        <f t="shared" si="51"/>
        <v>58</v>
      </c>
      <c r="P22" s="95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58" t="str">
        <f t="shared" si="44"/>
        <v>Chequers</v>
      </c>
      <c r="C23" s="95">
        <f t="shared" si="45"/>
        <v>12</v>
      </c>
      <c r="D23" s="95"/>
      <c r="E23" s="95">
        <f t="shared" si="46"/>
        <v>4</v>
      </c>
      <c r="F23" s="95"/>
      <c r="G23" s="95">
        <f t="shared" si="47"/>
        <v>8</v>
      </c>
      <c r="H23" s="95"/>
      <c r="I23" s="95">
        <f t="shared" si="48"/>
        <v>42</v>
      </c>
      <c r="J23" s="95"/>
      <c r="K23" s="95">
        <f t="shared" si="49"/>
        <v>66</v>
      </c>
      <c r="L23" s="95"/>
      <c r="M23" s="95">
        <f t="shared" si="50"/>
        <v>-24</v>
      </c>
      <c r="N23" s="95"/>
      <c r="O23" s="95">
        <f t="shared" si="51"/>
        <v>50</v>
      </c>
      <c r="P23" s="95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  <v>12</v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12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58" t="str">
        <f t="shared" si="44"/>
        <v>0</v>
      </c>
      <c r="C24" s="95">
        <f t="shared" si="45"/>
        <v>0</v>
      </c>
      <c r="D24" s="95"/>
      <c r="E24" s="95">
        <f t="shared" si="46"/>
        <v>0</v>
      </c>
      <c r="F24" s="95"/>
      <c r="G24" s="95">
        <f t="shared" si="47"/>
        <v>0</v>
      </c>
      <c r="H24" s="95"/>
      <c r="I24" s="95">
        <f t="shared" si="48"/>
        <v>0</v>
      </c>
      <c r="J24" s="95"/>
      <c r="K24" s="95">
        <f t="shared" si="49"/>
        <v>0</v>
      </c>
      <c r="L24" s="95"/>
      <c r="M24" s="95">
        <f t="shared" si="50"/>
        <v>0</v>
      </c>
      <c r="N24" s="95"/>
      <c r="O24" s="95">
        <f t="shared" si="51"/>
        <v>0</v>
      </c>
      <c r="P24" s="95"/>
      <c r="Q24" s="56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</c>
      <c r="AB24" s="5">
        <f t="shared" si="57"/>
        <v>12</v>
      </c>
      <c r="AC24" s="5">
        <f t="shared" si="58"/>
      </c>
      <c r="AD24" s="5">
        <f t="shared" si="59"/>
      </c>
      <c r="AE24" s="5">
        <f t="shared" si="60"/>
        <v>12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  <v>12</v>
      </c>
      <c r="AD25" s="5">
        <f t="shared" si="59"/>
      </c>
      <c r="AE25" s="5">
        <f t="shared" si="60"/>
        <v>12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  <v>12</v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12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  <v>12</v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12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  <v>12</v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12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  <v>12</v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12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  <v>9</v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9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</c>
      <c r="AB34" s="5">
        <f t="shared" si="66"/>
        <v>8</v>
      </c>
      <c r="AC34" s="5">
        <f t="shared" si="67"/>
      </c>
      <c r="AD34" s="5">
        <f t="shared" si="68"/>
      </c>
      <c r="AE34" s="5">
        <f t="shared" si="69"/>
        <v>8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  <v>7</v>
      </c>
      <c r="AD35" s="5">
        <f t="shared" si="68"/>
      </c>
      <c r="AE35" s="5">
        <f t="shared" si="69"/>
        <v>7</v>
      </c>
      <c r="BO35"/>
      <c r="BQ35" s="9"/>
    </row>
    <row r="36" spans="22:69" ht="12.75">
      <c r="V36" s="5">
        <v>4</v>
      </c>
      <c r="W36" s="5">
        <f t="shared" si="61"/>
        <v>4</v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4</v>
      </c>
      <c r="BO36"/>
      <c r="BQ36" s="9"/>
    </row>
    <row r="37" spans="22:69" ht="12.75">
      <c r="V37">
        <v>5</v>
      </c>
      <c r="W37" s="5">
        <f t="shared" si="61"/>
      </c>
      <c r="X37" s="5">
        <f t="shared" si="62"/>
        <v>6</v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6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  <v>4</v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4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  <v>4</v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4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  <v>61</v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61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</c>
      <c r="AB44" s="5">
        <f t="shared" si="75"/>
        <v>61</v>
      </c>
      <c r="AC44" s="5">
        <f t="shared" si="76"/>
      </c>
      <c r="AD44" s="5">
        <f t="shared" si="77"/>
      </c>
      <c r="AE44" s="5">
        <f t="shared" si="78"/>
        <v>61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  <v>53</v>
      </c>
      <c r="AD45" s="5">
        <f t="shared" si="77"/>
      </c>
      <c r="AE45" s="5">
        <f t="shared" si="78"/>
        <v>53</v>
      </c>
      <c r="BO45"/>
      <c r="BQ45" s="9"/>
    </row>
    <row r="46" spans="22:69" ht="12.75">
      <c r="V46" s="5">
        <v>4</v>
      </c>
      <c r="W46" s="5">
        <f t="shared" si="70"/>
        <v>58</v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58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  <v>53</v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53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  <v>50</v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50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  <v>42</v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42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N13:P13"/>
    <mergeCell ref="G18:H18"/>
    <mergeCell ref="I19:J19"/>
    <mergeCell ref="C15:P15"/>
    <mergeCell ref="M16:N16"/>
    <mergeCell ref="C18:D18"/>
    <mergeCell ref="E18:F18"/>
    <mergeCell ref="I18:J18"/>
    <mergeCell ref="C19:D19"/>
    <mergeCell ref="E19:F19"/>
    <mergeCell ref="I23:J23"/>
    <mergeCell ref="E22:F22"/>
    <mergeCell ref="K20:L20"/>
    <mergeCell ref="I21:J21"/>
    <mergeCell ref="I22:J22"/>
    <mergeCell ref="G21:H21"/>
    <mergeCell ref="K21:L21"/>
    <mergeCell ref="I20:J20"/>
    <mergeCell ref="G20:H20"/>
    <mergeCell ref="C1:R1"/>
    <mergeCell ref="O2:P2"/>
    <mergeCell ref="Q2:R2"/>
    <mergeCell ref="E20:F20"/>
    <mergeCell ref="E23:F23"/>
    <mergeCell ref="C21:D21"/>
    <mergeCell ref="E21:F21"/>
    <mergeCell ref="C20:D20"/>
    <mergeCell ref="C23:D23"/>
    <mergeCell ref="G23:H23"/>
    <mergeCell ref="C17:D17"/>
    <mergeCell ref="E17:F17"/>
    <mergeCell ref="G17:H17"/>
    <mergeCell ref="A1:B2"/>
    <mergeCell ref="A3:A10"/>
    <mergeCell ref="K2:L2"/>
    <mergeCell ref="C2:D2"/>
    <mergeCell ref="E2:F2"/>
    <mergeCell ref="G2:H2"/>
    <mergeCell ref="I2:J2"/>
    <mergeCell ref="O17:P17"/>
    <mergeCell ref="O18:P18"/>
    <mergeCell ref="K17:L17"/>
    <mergeCell ref="O19:P19"/>
    <mergeCell ref="M18:N18"/>
    <mergeCell ref="A15:B16"/>
    <mergeCell ref="E16:F16"/>
    <mergeCell ref="C16:D16"/>
    <mergeCell ref="G19:H19"/>
    <mergeCell ref="I17:J17"/>
    <mergeCell ref="G16:H16"/>
    <mergeCell ref="K16:L16"/>
    <mergeCell ref="O16:P16"/>
    <mergeCell ref="K19:L19"/>
    <mergeCell ref="M19:N19"/>
    <mergeCell ref="O21:P21"/>
    <mergeCell ref="M20:N20"/>
    <mergeCell ref="I16:J16"/>
    <mergeCell ref="M17:N17"/>
    <mergeCell ref="K18:L18"/>
    <mergeCell ref="O20:P20"/>
    <mergeCell ref="O23:P23"/>
    <mergeCell ref="M22:N22"/>
    <mergeCell ref="M23:N23"/>
    <mergeCell ref="M21:N21"/>
    <mergeCell ref="K22:L22"/>
    <mergeCell ref="O22:P22"/>
    <mergeCell ref="K23:L23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L3:L6 F5:F10 H3:H4 F3 J3:J5 J7:J10 R3:R9 L8:L10 H6:H10 N9:N10 P3:P8 P10 N3:N7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07" t="s">
        <v>50</v>
      </c>
      <c r="B1" s="108"/>
      <c r="C1" s="115" t="s">
        <v>8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09"/>
      <c r="B2" s="110"/>
      <c r="C2" s="138" t="str">
        <f>+B3</f>
        <v>BSCA</v>
      </c>
      <c r="D2" s="134"/>
      <c r="E2" s="133" t="str">
        <f>+B4</f>
        <v>PBCC</v>
      </c>
      <c r="F2" s="134"/>
      <c r="G2" s="133" t="str">
        <f>+B5</f>
        <v>Players</v>
      </c>
      <c r="H2" s="134"/>
      <c r="I2" s="133" t="str">
        <f>+B6</f>
        <v>Builders</v>
      </c>
      <c r="J2" s="134"/>
      <c r="K2" s="133" t="str">
        <f>+B7</f>
        <v>PBRBL</v>
      </c>
      <c r="L2" s="134"/>
      <c r="M2" s="133" t="str">
        <f>+B8</f>
        <v>BTTC</v>
      </c>
      <c r="N2" s="134"/>
      <c r="O2" s="133" t="str">
        <f>+B9</f>
        <v>Kings Head</v>
      </c>
      <c r="P2" s="134"/>
      <c r="Q2" s="133">
        <f>+B10</f>
        <v>0</v>
      </c>
      <c r="R2" s="134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22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23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11" t="s">
        <v>7</v>
      </c>
      <c r="B3" s="86" t="s">
        <v>1</v>
      </c>
      <c r="C3" s="7"/>
      <c r="D3" s="7"/>
      <c r="E3" s="6">
        <v>4</v>
      </c>
      <c r="F3" s="3">
        <f>+IF(E3="","",9-E3)</f>
        <v>5</v>
      </c>
      <c r="G3" s="6"/>
      <c r="H3" s="3">
        <f>+IF(G3="","",9-G3)</f>
      </c>
      <c r="I3" s="6">
        <v>4</v>
      </c>
      <c r="J3" s="3">
        <f>+IF(I3="","",9-I3)</f>
        <v>5</v>
      </c>
      <c r="K3" s="6"/>
      <c r="L3" s="3">
        <f>+IF(K3="","",9-K3)</f>
      </c>
      <c r="M3" s="6"/>
      <c r="N3" s="3">
        <f>+IF(M3="","",9-M3)</f>
      </c>
      <c r="O3" s="6">
        <v>6</v>
      </c>
      <c r="P3" s="3">
        <f aca="true" t="shared" si="0" ref="P3:P8">+IF(O3="","",9-O3)</f>
        <v>3</v>
      </c>
      <c r="Q3" s="6"/>
      <c r="R3" s="3">
        <f aca="true" t="shared" si="1" ref="R3:R9">+IF(Q3="","",9-Q3)</f>
      </c>
      <c r="S3" s="11"/>
      <c r="T3" s="11"/>
      <c r="U3" s="11"/>
      <c r="V3" s="50" t="str">
        <f aca="true" t="shared" si="2" ref="V3:V10">+B3</f>
        <v>BSCA</v>
      </c>
      <c r="W3" s="41">
        <f aca="true" t="shared" si="3" ref="W3:W10">COUNTIF($BS$3:$CH$10,V3)</f>
        <v>6</v>
      </c>
      <c r="X3" s="41">
        <f aca="true" t="shared" si="4" ref="X3:X10">COUNTIF($BA$3:$BO$10,V3)</f>
        <v>2</v>
      </c>
      <c r="Y3" s="41">
        <f aca="true" t="shared" si="5" ref="Y3:Y10">+W3-X3</f>
        <v>4</v>
      </c>
      <c r="Z3" s="41">
        <f aca="true" t="shared" si="6" ref="Z3:Z10">+X3*2</f>
        <v>4</v>
      </c>
      <c r="AA3" s="53">
        <f>+(C3+E3+G3+I3+K3+M3+O3+Q3)+SUM(D3:D10)</f>
        <v>28</v>
      </c>
      <c r="AB3" s="54">
        <f aca="true" t="shared" si="7" ref="AB3:AB10">+Z3+AA3</f>
        <v>32</v>
      </c>
      <c r="AC3" s="12">
        <f>+AB3+0.08</f>
        <v>32.08</v>
      </c>
      <c r="AD3">
        <f aca="true" t="shared" si="8" ref="AD3:AD10">RANK(AC3,$AC$3:$AC$10,0)</f>
        <v>4</v>
      </c>
      <c r="AH3" s="41" t="str">
        <f aca="true" t="shared" si="9" ref="AH3:AH10">+IF(C3&gt;4,$B3,C$2)</f>
        <v>BSCA</v>
      </c>
      <c r="AI3" s="41"/>
      <c r="AJ3" s="41" t="str">
        <f aca="true" t="shared" si="10" ref="AJ3:AJ10">+IF(E3&gt;4,$B3,E$2)</f>
        <v>PBCC</v>
      </c>
      <c r="AK3" s="41"/>
      <c r="AL3" s="41" t="str">
        <f aca="true" t="shared" si="11" ref="AL3:AL10">+IF(G3&gt;4,$B3,G$2)</f>
        <v>Players</v>
      </c>
      <c r="AM3" s="41"/>
      <c r="AN3" s="41" t="str">
        <f aca="true" t="shared" si="12" ref="AN3:AN10">+IF(I3&gt;4,$B3,I$2)</f>
        <v>Builders</v>
      </c>
      <c r="AO3" s="41"/>
      <c r="AP3" s="41" t="str">
        <f aca="true" t="shared" si="13" ref="AP3:AP10">+IF(K3&gt;4,$B3,K$2)</f>
        <v>PBRBL</v>
      </c>
      <c r="AQ3" s="41"/>
      <c r="AR3" s="41" t="str">
        <f aca="true" t="shared" si="14" ref="AR3:AR10">+IF(M3&gt;4,$B3,M$2)</f>
        <v>BTTC</v>
      </c>
      <c r="AS3" s="41"/>
      <c r="AT3" s="41" t="str">
        <f aca="true" t="shared" si="15" ref="AT3:AT10">+IF(O3&gt;4,$B3,O$2)</f>
        <v>BSCA</v>
      </c>
      <c r="AU3" s="41"/>
      <c r="AV3" s="41">
        <f aca="true" t="shared" si="16" ref="AV3:AV10">+IF(Q3&gt;4,$B3,Q$2)</f>
        <v>0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PBCC</v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Builders</v>
      </c>
      <c r="BH3" s="41"/>
      <c r="BI3" s="41">
        <f aca="true" t="shared" si="19" ref="BI3:BI10">IF(K3="","",AP3)</f>
      </c>
      <c r="BJ3" s="41"/>
      <c r="BK3" s="41">
        <f aca="true" t="shared" si="20" ref="BK3:BK10">IF(M3="","",AR3)</f>
      </c>
      <c r="BL3" s="41"/>
      <c r="BM3" s="41" t="str">
        <f aca="true" t="shared" si="21" ref="BM3:BM10">IF(O3="","",AT3)</f>
        <v>BSCA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BSCA</v>
      </c>
      <c r="BV3" s="41" t="str">
        <f aca="true" t="shared" si="26" ref="BV3:BV10">+IF(F3="","",$E$2)</f>
        <v>PBCC</v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BSCA</v>
      </c>
      <c r="BZ3" s="41" t="str">
        <f aca="true" t="shared" si="30" ref="BZ3:BZ10">+IF(J3="","",$I$2)</f>
        <v>Builders</v>
      </c>
      <c r="CA3" s="41">
        <f aca="true" t="shared" si="31" ref="CA3:CA10">+IF(K3="","",$B3)</f>
      </c>
      <c r="CB3" s="41">
        <f aca="true" t="shared" si="32" ref="CB3:CB10">+IF(L3="","",$K$2)</f>
      </c>
      <c r="CC3" s="41">
        <f aca="true" t="shared" si="33" ref="CC3:CC10">+IF(M3="","",$B3)</f>
      </c>
      <c r="CD3" s="41">
        <f aca="true" t="shared" si="34" ref="CD3:CD10">+IF(N3="","",$M$2)</f>
      </c>
      <c r="CE3" s="41" t="str">
        <f aca="true" t="shared" si="35" ref="CE3:CE10">+IF(O3="","",$B3)</f>
        <v>BSCA</v>
      </c>
      <c r="CF3" s="41" t="str">
        <f aca="true" t="shared" si="36" ref="CF3:CF10">+IF(P3="","",$O$2)</f>
        <v>Kings Head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6" ht="19.5" customHeight="1" thickBot="1">
      <c r="A4" s="112"/>
      <c r="B4" s="87" t="s">
        <v>55</v>
      </c>
      <c r="C4" s="6"/>
      <c r="D4" s="3">
        <f aca="true" t="shared" si="39" ref="D4:D10">+IF(C4="","",9-C4)</f>
      </c>
      <c r="E4" s="7"/>
      <c r="F4" s="7"/>
      <c r="G4" s="6">
        <v>3</v>
      </c>
      <c r="H4" s="3">
        <f>+IF(G4="","",9-G4)</f>
        <v>6</v>
      </c>
      <c r="I4" s="6"/>
      <c r="J4" s="3">
        <f>+IF(I4="","",9-I4)</f>
      </c>
      <c r="K4" s="6">
        <v>3</v>
      </c>
      <c r="L4" s="3">
        <f>+IF(K4="","",9-K4)</f>
        <v>6</v>
      </c>
      <c r="M4" s="6">
        <v>2</v>
      </c>
      <c r="N4" s="3">
        <f>+IF(M4="","",9-M4)</f>
        <v>7</v>
      </c>
      <c r="O4" s="6">
        <v>4</v>
      </c>
      <c r="P4" s="3">
        <f t="shared" si="0"/>
        <v>5</v>
      </c>
      <c r="Q4" s="6"/>
      <c r="R4" s="3">
        <f t="shared" si="1"/>
      </c>
      <c r="S4" s="11"/>
      <c r="T4" s="11"/>
      <c r="U4" s="11"/>
      <c r="V4" s="50" t="str">
        <f t="shared" si="2"/>
        <v>PBCC</v>
      </c>
      <c r="W4" s="41">
        <f t="shared" si="3"/>
        <v>6</v>
      </c>
      <c r="X4" s="41">
        <f t="shared" si="4"/>
        <v>2</v>
      </c>
      <c r="Y4" s="41">
        <f t="shared" si="5"/>
        <v>4</v>
      </c>
      <c r="Z4" s="41">
        <f t="shared" si="6"/>
        <v>4</v>
      </c>
      <c r="AA4" s="53">
        <f>+(C4+E4+G4+I4+K4+M4+O4+Q4)+SUM(F3:F10)</f>
        <v>23</v>
      </c>
      <c r="AB4" s="54">
        <f t="shared" si="7"/>
        <v>27</v>
      </c>
      <c r="AC4" s="12">
        <f>+AB4+0.07</f>
        <v>27.07</v>
      </c>
      <c r="AD4">
        <f t="shared" si="8"/>
        <v>6</v>
      </c>
      <c r="AH4" s="41" t="str">
        <f t="shared" si="9"/>
        <v>BSCA</v>
      </c>
      <c r="AI4" s="41"/>
      <c r="AJ4" s="41" t="str">
        <f t="shared" si="10"/>
        <v>PBCC</v>
      </c>
      <c r="AK4" s="41"/>
      <c r="AL4" s="41" t="str">
        <f t="shared" si="11"/>
        <v>Players</v>
      </c>
      <c r="AM4" s="41"/>
      <c r="AN4" s="41" t="str">
        <f t="shared" si="12"/>
        <v>Builders</v>
      </c>
      <c r="AO4" s="41"/>
      <c r="AP4" s="41" t="str">
        <f t="shared" si="13"/>
        <v>PBRBL</v>
      </c>
      <c r="AQ4" s="41"/>
      <c r="AR4" s="41" t="str">
        <f t="shared" si="14"/>
        <v>BTTC</v>
      </c>
      <c r="AS4" s="41"/>
      <c r="AT4" s="41" t="str">
        <f t="shared" si="15"/>
        <v>Kings Head</v>
      </c>
      <c r="AU4" s="41"/>
      <c r="AV4" s="41">
        <f t="shared" si="16"/>
        <v>0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Players</v>
      </c>
      <c r="BF4" s="41"/>
      <c r="BG4" s="41">
        <f t="shared" si="18"/>
      </c>
      <c r="BH4" s="41"/>
      <c r="BI4" s="41" t="str">
        <f t="shared" si="19"/>
        <v>PBRBL</v>
      </c>
      <c r="BJ4" s="41"/>
      <c r="BK4" s="41" t="str">
        <f t="shared" si="20"/>
        <v>BTTC</v>
      </c>
      <c r="BL4" s="41"/>
      <c r="BM4" s="41" t="str">
        <f t="shared" si="21"/>
        <v>Kings Head</v>
      </c>
      <c r="BN4" s="41"/>
      <c r="BO4" s="41">
        <f t="shared" si="22"/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PBCC</v>
      </c>
      <c r="BX4" s="41" t="str">
        <f t="shared" si="28"/>
        <v>Players</v>
      </c>
      <c r="BY4" s="41">
        <f t="shared" si="29"/>
      </c>
      <c r="BZ4" s="41">
        <f t="shared" si="30"/>
      </c>
      <c r="CA4" s="41" t="str">
        <f t="shared" si="31"/>
        <v>PBCC</v>
      </c>
      <c r="CB4" s="41" t="str">
        <f t="shared" si="32"/>
        <v>PBRBL</v>
      </c>
      <c r="CC4" s="41" t="str">
        <f t="shared" si="33"/>
        <v>PBCC</v>
      </c>
      <c r="CD4" s="41" t="str">
        <f t="shared" si="34"/>
        <v>BTTC</v>
      </c>
      <c r="CE4" s="41" t="str">
        <f t="shared" si="35"/>
        <v>PBCC</v>
      </c>
      <c r="CF4" s="41" t="str">
        <f t="shared" si="36"/>
        <v>Kings Head</v>
      </c>
      <c r="CG4" s="41">
        <f t="shared" si="37"/>
      </c>
      <c r="CH4" s="41">
        <f t="shared" si="38"/>
      </c>
    </row>
    <row r="5" spans="1:86" ht="19.5" customHeight="1" thickBot="1">
      <c r="A5" s="112"/>
      <c r="B5" s="87" t="s">
        <v>0</v>
      </c>
      <c r="C5" s="6">
        <v>6</v>
      </c>
      <c r="D5" s="3">
        <f t="shared" si="39"/>
        <v>3</v>
      </c>
      <c r="E5" s="6"/>
      <c r="F5" s="3">
        <f aca="true" t="shared" si="42" ref="F5:F10">+IF(E5="","",9-E5)</f>
      </c>
      <c r="G5" s="7"/>
      <c r="H5" s="7"/>
      <c r="I5" s="6">
        <v>0</v>
      </c>
      <c r="J5" s="3">
        <f>+IF(I5="","",9-I5)</f>
        <v>9</v>
      </c>
      <c r="K5" s="6"/>
      <c r="L5" s="3">
        <f>+IF(K5="","",9-K5)</f>
      </c>
      <c r="M5" s="6"/>
      <c r="N5" s="3">
        <f>+IF(M5="","",9-M5)</f>
      </c>
      <c r="O5" s="6">
        <v>5</v>
      </c>
      <c r="P5" s="3">
        <v>0</v>
      </c>
      <c r="Q5" s="6"/>
      <c r="R5" s="3">
        <f t="shared" si="1"/>
      </c>
      <c r="S5" s="11"/>
      <c r="T5" s="11"/>
      <c r="U5" s="11"/>
      <c r="V5" s="50" t="str">
        <f t="shared" si="2"/>
        <v>Players</v>
      </c>
      <c r="W5" s="41">
        <f t="shared" si="3"/>
        <v>6</v>
      </c>
      <c r="X5" s="41">
        <f t="shared" si="4"/>
        <v>5</v>
      </c>
      <c r="Y5" s="41">
        <f t="shared" si="5"/>
        <v>1</v>
      </c>
      <c r="Z5" s="41">
        <f t="shared" si="6"/>
        <v>10</v>
      </c>
      <c r="AA5" s="53">
        <f>+(C5+E5+G5+I5+K5+M5+O5+Q5)+SUM(H3:H10)</f>
        <v>28</v>
      </c>
      <c r="AB5" s="54">
        <f t="shared" si="7"/>
        <v>38</v>
      </c>
      <c r="AC5" s="12">
        <f>+AB5+0.06</f>
        <v>38.06</v>
      </c>
      <c r="AD5">
        <f t="shared" si="8"/>
        <v>2</v>
      </c>
      <c r="AH5" s="41" t="str">
        <f t="shared" si="9"/>
        <v>Players</v>
      </c>
      <c r="AI5" s="41"/>
      <c r="AJ5" s="41" t="str">
        <f t="shared" si="10"/>
        <v>PBCC</v>
      </c>
      <c r="AK5" s="41"/>
      <c r="AL5" s="41" t="str">
        <f t="shared" si="11"/>
        <v>Players</v>
      </c>
      <c r="AM5" s="41"/>
      <c r="AN5" s="41" t="str">
        <f t="shared" si="12"/>
        <v>Builders</v>
      </c>
      <c r="AO5" s="41"/>
      <c r="AP5" s="41" t="str">
        <f t="shared" si="13"/>
        <v>PBRBL</v>
      </c>
      <c r="AQ5" s="41"/>
      <c r="AR5" s="41" t="str">
        <f t="shared" si="14"/>
        <v>BTTC</v>
      </c>
      <c r="AS5" s="41"/>
      <c r="AT5" s="41" t="str">
        <f t="shared" si="15"/>
        <v>Players</v>
      </c>
      <c r="AU5" s="41"/>
      <c r="AV5" s="41">
        <f t="shared" si="16"/>
        <v>0</v>
      </c>
      <c r="AW5" s="9"/>
      <c r="AX5" s="9"/>
      <c r="AY5" s="9"/>
      <c r="AZ5" s="9"/>
      <c r="BA5" s="41" t="str">
        <f t="shared" si="40"/>
        <v>Players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Builders</v>
      </c>
      <c r="BH5" s="41"/>
      <c r="BI5" s="41">
        <f t="shared" si="19"/>
      </c>
      <c r="BJ5" s="41"/>
      <c r="BK5" s="41">
        <f t="shared" si="20"/>
      </c>
      <c r="BL5" s="41"/>
      <c r="BM5" s="41" t="str">
        <f t="shared" si="21"/>
        <v>Players</v>
      </c>
      <c r="BN5" s="41"/>
      <c r="BO5" s="41">
        <f t="shared" si="22"/>
      </c>
      <c r="BQ5" s="9"/>
      <c r="BS5" s="41" t="str">
        <f t="shared" si="23"/>
        <v>Players</v>
      </c>
      <c r="BT5" s="41" t="str">
        <f t="shared" si="24"/>
        <v>BSCA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Players</v>
      </c>
      <c r="BZ5" s="41" t="str">
        <f t="shared" si="30"/>
        <v>Builders</v>
      </c>
      <c r="CA5" s="41">
        <f t="shared" si="31"/>
      </c>
      <c r="CB5" s="41">
        <f t="shared" si="32"/>
      </c>
      <c r="CC5" s="41">
        <f t="shared" si="33"/>
      </c>
      <c r="CD5" s="41">
        <f t="shared" si="34"/>
      </c>
      <c r="CE5" s="41" t="str">
        <f t="shared" si="35"/>
        <v>Players</v>
      </c>
      <c r="CF5" s="41" t="str">
        <f t="shared" si="36"/>
        <v>Kings Head</v>
      </c>
      <c r="CG5" s="41">
        <f t="shared" si="37"/>
      </c>
      <c r="CH5" s="41">
        <f t="shared" si="38"/>
      </c>
    </row>
    <row r="6" spans="1:86" ht="19.5" customHeight="1" thickBot="1">
      <c r="A6" s="112"/>
      <c r="B6" s="87" t="s">
        <v>6</v>
      </c>
      <c r="C6" s="6"/>
      <c r="D6" s="3">
        <f t="shared" si="39"/>
      </c>
      <c r="E6" s="6">
        <v>3</v>
      </c>
      <c r="F6" s="3">
        <f t="shared" si="42"/>
        <v>6</v>
      </c>
      <c r="G6" s="6"/>
      <c r="H6" s="3">
        <f>+IF(G6="","",9-G6)</f>
      </c>
      <c r="I6" s="7"/>
      <c r="J6" s="7"/>
      <c r="K6" s="6">
        <v>3</v>
      </c>
      <c r="L6" s="3">
        <f>+IF(K6="","",9-K6)</f>
        <v>6</v>
      </c>
      <c r="M6" s="6">
        <v>1</v>
      </c>
      <c r="N6" s="3">
        <f>+IF(M6="","",9-M6)</f>
        <v>8</v>
      </c>
      <c r="O6" s="6"/>
      <c r="P6" s="3">
        <f t="shared" si="0"/>
      </c>
      <c r="Q6" s="6"/>
      <c r="R6" s="3">
        <f t="shared" si="1"/>
      </c>
      <c r="S6" s="11"/>
      <c r="T6" s="11"/>
      <c r="U6" s="11"/>
      <c r="V6" s="50" t="str">
        <f t="shared" si="2"/>
        <v>Builders</v>
      </c>
      <c r="W6" s="41">
        <f t="shared" si="3"/>
        <v>6</v>
      </c>
      <c r="X6" s="41">
        <f t="shared" si="4"/>
        <v>2</v>
      </c>
      <c r="Y6" s="41">
        <f t="shared" si="5"/>
        <v>4</v>
      </c>
      <c r="Z6" s="41">
        <f t="shared" si="6"/>
        <v>4</v>
      </c>
      <c r="AA6" s="53">
        <f>+(C6+E6+G6+I6+K6+M6+O6+Q6)+SUM(J3:J10)</f>
        <v>25</v>
      </c>
      <c r="AB6" s="54">
        <f t="shared" si="7"/>
        <v>29</v>
      </c>
      <c r="AC6" s="12">
        <f>+AB6+0.05</f>
        <v>29.05</v>
      </c>
      <c r="AD6">
        <f t="shared" si="8"/>
        <v>5</v>
      </c>
      <c r="AH6" s="41" t="str">
        <f t="shared" si="9"/>
        <v>BSCA</v>
      </c>
      <c r="AI6" s="41"/>
      <c r="AJ6" s="41" t="str">
        <f t="shared" si="10"/>
        <v>PBCC</v>
      </c>
      <c r="AK6" s="41"/>
      <c r="AL6" s="41" t="str">
        <f t="shared" si="11"/>
        <v>Players</v>
      </c>
      <c r="AM6" s="41"/>
      <c r="AN6" s="41" t="str">
        <f t="shared" si="12"/>
        <v>Builders</v>
      </c>
      <c r="AO6" s="41"/>
      <c r="AP6" s="41" t="str">
        <f t="shared" si="13"/>
        <v>PBRBL</v>
      </c>
      <c r="AQ6" s="41"/>
      <c r="AR6" s="41" t="str">
        <f t="shared" si="14"/>
        <v>BTTC</v>
      </c>
      <c r="AS6" s="41"/>
      <c r="AT6" s="41" t="str">
        <f t="shared" si="15"/>
        <v>Kings Head</v>
      </c>
      <c r="AU6" s="41"/>
      <c r="AV6" s="41">
        <f t="shared" si="16"/>
        <v>0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PBCC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PBRBL</v>
      </c>
      <c r="BJ6" s="41"/>
      <c r="BK6" s="41" t="str">
        <f t="shared" si="20"/>
        <v>BTTC</v>
      </c>
      <c r="BL6" s="41"/>
      <c r="BM6" s="41">
        <f t="shared" si="21"/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Builders</v>
      </c>
      <c r="BV6" s="41" t="str">
        <f t="shared" si="26"/>
        <v>PBCC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Builders</v>
      </c>
      <c r="CB6" s="41" t="str">
        <f t="shared" si="32"/>
        <v>PBRBL</v>
      </c>
      <c r="CC6" s="41" t="str">
        <f t="shared" si="33"/>
        <v>Builders</v>
      </c>
      <c r="CD6" s="41" t="str">
        <f t="shared" si="34"/>
        <v>BTTC</v>
      </c>
      <c r="CE6" s="41">
        <f t="shared" si="35"/>
      </c>
      <c r="CF6" s="41">
        <f t="shared" si="36"/>
      </c>
      <c r="CG6" s="41">
        <f t="shared" si="37"/>
      </c>
      <c r="CH6" s="41">
        <f t="shared" si="38"/>
      </c>
    </row>
    <row r="7" spans="1:86" ht="19.5" customHeight="1" thickBot="1">
      <c r="A7" s="112"/>
      <c r="B7" s="87" t="s">
        <v>54</v>
      </c>
      <c r="C7" s="6">
        <v>2</v>
      </c>
      <c r="D7" s="3">
        <f t="shared" si="39"/>
        <v>7</v>
      </c>
      <c r="E7" s="6"/>
      <c r="F7" s="3">
        <f t="shared" si="42"/>
      </c>
      <c r="G7" s="6">
        <v>3</v>
      </c>
      <c r="H7" s="3">
        <f>+IF(G7="","",9-G7)</f>
        <v>6</v>
      </c>
      <c r="I7" s="6"/>
      <c r="J7" s="3">
        <f>+IF(I7="","",9-I7)</f>
      </c>
      <c r="K7" s="39"/>
      <c r="L7" s="34"/>
      <c r="M7" s="6"/>
      <c r="N7" s="3">
        <f>+IF(M7="","",9-M7)</f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PBRBL</v>
      </c>
      <c r="W7" s="41">
        <f t="shared" si="3"/>
        <v>6</v>
      </c>
      <c r="X7" s="41">
        <f t="shared" si="4"/>
        <v>4</v>
      </c>
      <c r="Y7" s="41">
        <f t="shared" si="5"/>
        <v>2</v>
      </c>
      <c r="Z7" s="41">
        <f t="shared" si="6"/>
        <v>8</v>
      </c>
      <c r="AA7" s="53">
        <f>+(C7+E7+G7+I7+K7+M7+O7+Q7)+SUM(L3:L10)</f>
        <v>31</v>
      </c>
      <c r="AB7" s="54">
        <f t="shared" si="7"/>
        <v>39</v>
      </c>
      <c r="AC7" s="12">
        <f>+AB7+0.04</f>
        <v>39.04</v>
      </c>
      <c r="AD7">
        <f t="shared" si="8"/>
        <v>1</v>
      </c>
      <c r="AH7" s="41" t="str">
        <f t="shared" si="9"/>
        <v>BSCA</v>
      </c>
      <c r="AI7" s="41"/>
      <c r="AJ7" s="41" t="str">
        <f t="shared" si="10"/>
        <v>PBCC</v>
      </c>
      <c r="AK7" s="41"/>
      <c r="AL7" s="41" t="str">
        <f t="shared" si="11"/>
        <v>Players</v>
      </c>
      <c r="AM7" s="41"/>
      <c r="AN7" s="41" t="str">
        <f t="shared" si="12"/>
        <v>Builders</v>
      </c>
      <c r="AO7" s="41"/>
      <c r="AP7" s="41" t="str">
        <f t="shared" si="13"/>
        <v>PBRBL</v>
      </c>
      <c r="AQ7" s="41"/>
      <c r="AR7" s="41" t="str">
        <f t="shared" si="14"/>
        <v>BTTC</v>
      </c>
      <c r="AS7" s="41"/>
      <c r="AT7" s="41" t="str">
        <f t="shared" si="15"/>
        <v>Kings Head</v>
      </c>
      <c r="AU7" s="41"/>
      <c r="AV7" s="41">
        <f t="shared" si="16"/>
        <v>0</v>
      </c>
      <c r="AW7" s="9"/>
      <c r="AX7" s="9"/>
      <c r="AY7" s="9"/>
      <c r="AZ7" s="9"/>
      <c r="BA7" s="41" t="str">
        <f t="shared" si="40"/>
        <v>BSCA</v>
      </c>
      <c r="BB7" s="41"/>
      <c r="BC7" s="41">
        <f t="shared" si="41"/>
      </c>
      <c r="BD7" s="41"/>
      <c r="BE7" s="41" t="str">
        <f t="shared" si="17"/>
        <v>Players</v>
      </c>
      <c r="BF7" s="41"/>
      <c r="BG7" s="41">
        <f t="shared" si="18"/>
      </c>
      <c r="BH7" s="41"/>
      <c r="BI7" s="41">
        <f t="shared" si="19"/>
      </c>
      <c r="BJ7" s="41"/>
      <c r="BK7" s="41">
        <f t="shared" si="20"/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PBRBL</v>
      </c>
      <c r="BT7" s="41" t="str">
        <f t="shared" si="24"/>
        <v>BSCA</v>
      </c>
      <c r="BU7" s="41">
        <f t="shared" si="25"/>
      </c>
      <c r="BV7" s="41">
        <f t="shared" si="26"/>
      </c>
      <c r="BW7" s="41" t="str">
        <f t="shared" si="27"/>
        <v>PBRBL</v>
      </c>
      <c r="BX7" s="41" t="str">
        <f t="shared" si="28"/>
        <v>Players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>
        <f t="shared" si="33"/>
      </c>
      <c r="CD7" s="41">
        <f t="shared" si="34"/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112"/>
      <c r="B8" s="87" t="s">
        <v>59</v>
      </c>
      <c r="C8" s="6">
        <v>5</v>
      </c>
      <c r="D8" s="3">
        <f t="shared" si="39"/>
        <v>4</v>
      </c>
      <c r="E8" s="6"/>
      <c r="F8" s="3">
        <f t="shared" si="42"/>
      </c>
      <c r="G8" s="6">
        <v>4</v>
      </c>
      <c r="H8" s="3">
        <f>+IF(G8="","",9-G8)</f>
        <v>5</v>
      </c>
      <c r="I8" s="6"/>
      <c r="J8" s="3">
        <f>+IF(I8="","",9-I8)</f>
      </c>
      <c r="K8" s="61">
        <v>2</v>
      </c>
      <c r="L8" s="3">
        <f>+IF(K8="","",9-K8)</f>
        <v>7</v>
      </c>
      <c r="M8" s="42"/>
      <c r="N8" s="42"/>
      <c r="O8" s="6"/>
      <c r="P8" s="3">
        <f t="shared" si="0"/>
      </c>
      <c r="Q8" s="6"/>
      <c r="R8" s="3">
        <f t="shared" si="1"/>
      </c>
      <c r="S8" s="11"/>
      <c r="T8" s="11"/>
      <c r="U8" s="11"/>
      <c r="V8" s="50" t="str">
        <f t="shared" si="2"/>
        <v>BTTC</v>
      </c>
      <c r="W8" s="41">
        <f t="shared" si="3"/>
        <v>6</v>
      </c>
      <c r="X8" s="41">
        <f t="shared" si="4"/>
        <v>3</v>
      </c>
      <c r="Y8" s="41">
        <f t="shared" si="5"/>
        <v>3</v>
      </c>
      <c r="Z8" s="41">
        <f t="shared" si="6"/>
        <v>6</v>
      </c>
      <c r="AA8" s="53">
        <f>+(C8+E8+G8+I8+K8+M8+O8+Q8)+SUM(N3:N10)</f>
        <v>30</v>
      </c>
      <c r="AB8" s="54">
        <f t="shared" si="7"/>
        <v>36</v>
      </c>
      <c r="AC8" s="12">
        <f>+AB8+0.03</f>
        <v>36.03</v>
      </c>
      <c r="AD8">
        <f t="shared" si="8"/>
        <v>3</v>
      </c>
      <c r="AH8" s="41" t="str">
        <f t="shared" si="9"/>
        <v>BTTC</v>
      </c>
      <c r="AI8" s="41"/>
      <c r="AJ8" s="41" t="str">
        <f t="shared" si="10"/>
        <v>PBCC</v>
      </c>
      <c r="AK8" s="41"/>
      <c r="AL8" s="41" t="str">
        <f t="shared" si="11"/>
        <v>Players</v>
      </c>
      <c r="AM8" s="41"/>
      <c r="AN8" s="41" t="str">
        <f t="shared" si="12"/>
        <v>Builders</v>
      </c>
      <c r="AO8" s="41"/>
      <c r="AP8" s="41" t="str">
        <f t="shared" si="13"/>
        <v>PBRBL</v>
      </c>
      <c r="AQ8" s="41"/>
      <c r="AR8" s="41" t="str">
        <f t="shared" si="14"/>
        <v>BTTC</v>
      </c>
      <c r="AS8" s="41"/>
      <c r="AT8" s="41" t="str">
        <f t="shared" si="15"/>
        <v>Kings Head</v>
      </c>
      <c r="AU8" s="41"/>
      <c r="AV8" s="41">
        <f t="shared" si="16"/>
        <v>0</v>
      </c>
      <c r="AW8" s="9"/>
      <c r="AX8" s="9"/>
      <c r="AY8" s="9"/>
      <c r="AZ8" s="9"/>
      <c r="BA8" s="41" t="str">
        <f t="shared" si="40"/>
        <v>BTTC</v>
      </c>
      <c r="BB8" s="41"/>
      <c r="BC8" s="51">
        <f t="shared" si="41"/>
      </c>
      <c r="BD8" s="41"/>
      <c r="BE8" s="51" t="str">
        <f t="shared" si="17"/>
        <v>Players</v>
      </c>
      <c r="BF8" s="41"/>
      <c r="BG8" s="51">
        <f t="shared" si="18"/>
      </c>
      <c r="BH8" s="41"/>
      <c r="BI8" s="41" t="str">
        <f t="shared" si="19"/>
        <v>PBRBL</v>
      </c>
      <c r="BJ8" s="41"/>
      <c r="BK8" s="41">
        <f t="shared" si="20"/>
      </c>
      <c r="BL8" s="41"/>
      <c r="BM8" s="51">
        <f t="shared" si="21"/>
      </c>
      <c r="BN8" s="41"/>
      <c r="BO8" s="51">
        <f t="shared" si="22"/>
      </c>
      <c r="BQ8" s="9"/>
      <c r="BS8" s="41" t="str">
        <f t="shared" si="23"/>
        <v>BTTC</v>
      </c>
      <c r="BT8" s="41" t="str">
        <f t="shared" si="24"/>
        <v>BSCA</v>
      </c>
      <c r="BU8" s="41">
        <f t="shared" si="25"/>
      </c>
      <c r="BV8" s="41">
        <f t="shared" si="26"/>
      </c>
      <c r="BW8" s="41" t="str">
        <f t="shared" si="27"/>
        <v>BTTC</v>
      </c>
      <c r="BX8" s="41" t="str">
        <f t="shared" si="28"/>
        <v>Players</v>
      </c>
      <c r="BY8" s="41">
        <f t="shared" si="29"/>
      </c>
      <c r="BZ8" s="41">
        <f t="shared" si="30"/>
      </c>
      <c r="CA8" s="41" t="str">
        <f t="shared" si="31"/>
        <v>BTTC</v>
      </c>
      <c r="CB8" s="41" t="str">
        <f t="shared" si="32"/>
        <v>PBRBL</v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>
        <f t="shared" si="37"/>
      </c>
      <c r="CH8" s="41">
        <f t="shared" si="38"/>
      </c>
    </row>
    <row r="9" spans="1:86" ht="19.5" customHeight="1" thickBot="1">
      <c r="A9" s="112"/>
      <c r="B9" s="87" t="s">
        <v>65</v>
      </c>
      <c r="C9" s="6"/>
      <c r="D9" s="3">
        <f t="shared" si="39"/>
      </c>
      <c r="E9" s="6"/>
      <c r="F9" s="3">
        <f t="shared" si="42"/>
      </c>
      <c r="G9" s="6"/>
      <c r="H9" s="3">
        <f>+IF(G9="","",9-G9)</f>
      </c>
      <c r="I9" s="6">
        <v>5</v>
      </c>
      <c r="J9" s="3">
        <f>+IF(I9="","",9-I9)</f>
        <v>4</v>
      </c>
      <c r="K9" s="40">
        <v>2</v>
      </c>
      <c r="L9" s="3">
        <f>+IF(K9="","",9-K9)</f>
        <v>7</v>
      </c>
      <c r="M9" s="62">
        <v>5</v>
      </c>
      <c r="N9" s="3">
        <f>+IF(M9="","",9-M9)</f>
        <v>4</v>
      </c>
      <c r="O9" s="38"/>
      <c r="P9" s="34"/>
      <c r="Q9" s="35"/>
      <c r="R9" s="36">
        <f t="shared" si="1"/>
      </c>
      <c r="S9" s="11"/>
      <c r="T9" s="11"/>
      <c r="U9" s="11"/>
      <c r="V9" s="50" t="str">
        <f t="shared" si="2"/>
        <v>Kings Head</v>
      </c>
      <c r="W9" s="41">
        <f t="shared" si="3"/>
        <v>6</v>
      </c>
      <c r="X9" s="41">
        <f t="shared" si="4"/>
        <v>3</v>
      </c>
      <c r="Y9" s="41">
        <f t="shared" si="5"/>
        <v>3</v>
      </c>
      <c r="Z9" s="41">
        <f t="shared" si="6"/>
        <v>6</v>
      </c>
      <c r="AA9" s="53">
        <f>+(C9+E9+G9+I9+K9+M9+O9+Q9)+SUM(P3:P10)</f>
        <v>20</v>
      </c>
      <c r="AB9" s="54">
        <f t="shared" si="7"/>
        <v>26</v>
      </c>
      <c r="AC9" s="12">
        <f>+AB9+0.02</f>
        <v>26.02</v>
      </c>
      <c r="AD9">
        <f t="shared" si="8"/>
        <v>7</v>
      </c>
      <c r="AH9" s="41" t="str">
        <f t="shared" si="9"/>
        <v>BSCA</v>
      </c>
      <c r="AI9" s="41"/>
      <c r="AJ9" s="41" t="str">
        <f t="shared" si="10"/>
        <v>PBCC</v>
      </c>
      <c r="AK9" s="41"/>
      <c r="AL9" s="41" t="str">
        <f t="shared" si="11"/>
        <v>Players</v>
      </c>
      <c r="AM9" s="41"/>
      <c r="AN9" s="41" t="str">
        <f t="shared" si="12"/>
        <v>Kings Head</v>
      </c>
      <c r="AO9" s="41"/>
      <c r="AP9" s="41" t="str">
        <f t="shared" si="13"/>
        <v>PBRBL</v>
      </c>
      <c r="AQ9" s="41"/>
      <c r="AR9" s="41" t="str">
        <f t="shared" si="14"/>
        <v>Kings Head</v>
      </c>
      <c r="AS9" s="41"/>
      <c r="AT9" s="41" t="str">
        <f t="shared" si="15"/>
        <v>Kings Head</v>
      </c>
      <c r="AU9" s="41"/>
      <c r="AV9" s="41">
        <f t="shared" si="16"/>
        <v>0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>
        <f t="shared" si="17"/>
      </c>
      <c r="BF9" s="41"/>
      <c r="BG9" s="41" t="str">
        <f t="shared" si="18"/>
        <v>Kings Head</v>
      </c>
      <c r="BH9" s="41"/>
      <c r="BI9" s="41" t="str">
        <f t="shared" si="19"/>
        <v>PBRBL</v>
      </c>
      <c r="BJ9" s="41"/>
      <c r="BK9" s="41" t="str">
        <f t="shared" si="20"/>
        <v>Kings Head</v>
      </c>
      <c r="BL9" s="41"/>
      <c r="BM9" s="51">
        <f t="shared" si="21"/>
      </c>
      <c r="BN9" s="41"/>
      <c r="BO9" s="51">
        <f t="shared" si="22"/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>
        <f t="shared" si="27"/>
      </c>
      <c r="BX9" s="41">
        <f t="shared" si="28"/>
      </c>
      <c r="BY9" s="41" t="str">
        <f t="shared" si="29"/>
        <v>Kings Head</v>
      </c>
      <c r="BZ9" s="41" t="str">
        <f t="shared" si="30"/>
        <v>Builders</v>
      </c>
      <c r="CA9" s="41" t="str">
        <f t="shared" si="31"/>
        <v>Kings Head</v>
      </c>
      <c r="CB9" s="41" t="str">
        <f t="shared" si="32"/>
        <v>PBRBL</v>
      </c>
      <c r="CC9" s="41" t="str">
        <f t="shared" si="33"/>
        <v>Kings Head</v>
      </c>
      <c r="CD9" s="41" t="str">
        <f t="shared" si="34"/>
        <v>BTTC</v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113"/>
      <c r="B10" s="87"/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/>
      <c r="J10" s="3">
        <f>+IF(I10="","",9-I10)</f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50">
        <f t="shared" si="2"/>
        <v>0</v>
      </c>
      <c r="W10" s="41">
        <f t="shared" si="3"/>
        <v>0</v>
      </c>
      <c r="X10" s="41">
        <f t="shared" si="4"/>
        <v>0</v>
      </c>
      <c r="Y10" s="41">
        <f t="shared" si="5"/>
        <v>0</v>
      </c>
      <c r="Z10" s="41">
        <f t="shared" si="6"/>
        <v>0</v>
      </c>
      <c r="AA10" s="53">
        <f>+(C10+E10+G10+I10+K10+M10+O10+Q10)+SUM(R3:R10)</f>
        <v>0</v>
      </c>
      <c r="AB10" s="54">
        <f t="shared" si="7"/>
        <v>0</v>
      </c>
      <c r="AC10" s="49">
        <f>+AB10+0.0001</f>
        <v>0.0001</v>
      </c>
      <c r="AD10" s="9">
        <f t="shared" si="8"/>
        <v>8</v>
      </c>
      <c r="AE10" s="9"/>
      <c r="AF10" s="13"/>
      <c r="AG10" s="13"/>
      <c r="AH10" s="41" t="str">
        <f t="shared" si="9"/>
        <v>BSCA</v>
      </c>
      <c r="AI10" s="41"/>
      <c r="AJ10" s="41" t="str">
        <f t="shared" si="10"/>
        <v>PBCC</v>
      </c>
      <c r="AK10" s="41"/>
      <c r="AL10" s="41" t="str">
        <f t="shared" si="11"/>
        <v>Players</v>
      </c>
      <c r="AM10" s="41"/>
      <c r="AN10" s="41" t="str">
        <f t="shared" si="12"/>
        <v>Builders</v>
      </c>
      <c r="AO10" s="41"/>
      <c r="AP10" s="41" t="str">
        <f t="shared" si="13"/>
        <v>PBRBL</v>
      </c>
      <c r="AQ10" s="41"/>
      <c r="AR10" s="41" t="str">
        <f t="shared" si="14"/>
        <v>BTTC</v>
      </c>
      <c r="AS10" s="41"/>
      <c r="AT10" s="41" t="str">
        <f t="shared" si="15"/>
        <v>Kings Head</v>
      </c>
      <c r="AU10" s="41"/>
      <c r="AV10" s="41">
        <f t="shared" si="16"/>
        <v>0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>
        <f t="shared" si="18"/>
      </c>
      <c r="BH10" s="41"/>
      <c r="BI10" s="41">
        <f t="shared" si="19"/>
      </c>
      <c r="BJ10" s="41"/>
      <c r="BK10" s="41">
        <f t="shared" si="20"/>
      </c>
      <c r="BL10" s="41"/>
      <c r="BM10" s="51">
        <f t="shared" si="21"/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>
        <f t="shared" si="29"/>
      </c>
      <c r="BZ10" s="41">
        <f t="shared" si="30"/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34</v>
      </c>
      <c r="G12" s="30"/>
      <c r="H12" s="31"/>
      <c r="N12" s="60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35" t="s">
        <v>72</v>
      </c>
      <c r="O13" s="136"/>
      <c r="P13" s="137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PBRBL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PBRBL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03" t="s">
        <v>51</v>
      </c>
      <c r="B15" s="104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 t="str">
        <f>IF($AD5=$V15,$V5,"")</f>
        <v>Players</v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Players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05"/>
      <c r="B16" s="106"/>
      <c r="C16" s="143" t="s">
        <v>9</v>
      </c>
      <c r="D16" s="142"/>
      <c r="E16" s="141" t="s">
        <v>16</v>
      </c>
      <c r="F16" s="142"/>
      <c r="G16" s="141" t="s">
        <v>11</v>
      </c>
      <c r="H16" s="142"/>
      <c r="I16" s="141" t="s">
        <v>26</v>
      </c>
      <c r="J16" s="145"/>
      <c r="K16" s="146" t="s">
        <v>27</v>
      </c>
      <c r="L16" s="147"/>
      <c r="M16" s="144" t="s">
        <v>28</v>
      </c>
      <c r="N16" s="140"/>
      <c r="O16" s="139" t="s">
        <v>13</v>
      </c>
      <c r="P16" s="140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 t="str">
        <f>IF($AD8=$V16,$V8,"")</f>
        <v>BTTC</v>
      </c>
      <c r="AC16" s="5">
        <f>IF($AD9=$V16,$V9,"")</f>
      </c>
      <c r="AD16" s="5">
        <f>IF($AD10=$V16,$V10,"")</f>
      </c>
      <c r="AE16" s="5" t="str">
        <f t="shared" si="43"/>
        <v>BTTC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88" t="str">
        <f aca="true" t="shared" si="44" ref="B17:B24">+AE14</f>
        <v>PBRBL</v>
      </c>
      <c r="C17" s="95">
        <f aca="true" t="shared" si="45" ref="C17:C24">+AE23</f>
        <v>6</v>
      </c>
      <c r="D17" s="95"/>
      <c r="E17" s="95">
        <f aca="true" t="shared" si="46" ref="E17:E24">+AE33</f>
        <v>4</v>
      </c>
      <c r="F17" s="95"/>
      <c r="G17" s="95">
        <f aca="true" t="shared" si="47" ref="G17:G24">+C17-E17</f>
        <v>2</v>
      </c>
      <c r="H17" s="95"/>
      <c r="I17" s="95">
        <f aca="true" t="shared" si="48" ref="I17:I24">+AE43</f>
        <v>31</v>
      </c>
      <c r="J17" s="95"/>
      <c r="K17" s="95">
        <f aca="true" t="shared" si="49" ref="K17:K24">+C17*9-I17</f>
        <v>23</v>
      </c>
      <c r="L17" s="102"/>
      <c r="M17" s="95">
        <f aca="true" t="shared" si="50" ref="M17:M24">+I17-K17</f>
        <v>8</v>
      </c>
      <c r="N17" s="95"/>
      <c r="O17" s="95">
        <f aca="true" t="shared" si="51" ref="O17:O24">+E17*2+I17</f>
        <v>39</v>
      </c>
      <c r="P17" s="102"/>
      <c r="Q17" s="43"/>
      <c r="R17"/>
      <c r="S17" s="48"/>
      <c r="T17" s="48"/>
      <c r="U17" s="47"/>
      <c r="V17" s="5">
        <v>4</v>
      </c>
      <c r="W17" s="5" t="str">
        <f>IF($AD3=$V17,$V3,"")</f>
        <v>BSCA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BSCA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88" t="str">
        <f t="shared" si="44"/>
        <v>Players</v>
      </c>
      <c r="C18" s="95">
        <f t="shared" si="45"/>
        <v>6</v>
      </c>
      <c r="D18" s="95"/>
      <c r="E18" s="95">
        <f t="shared" si="46"/>
        <v>5</v>
      </c>
      <c r="F18" s="95"/>
      <c r="G18" s="95">
        <f t="shared" si="47"/>
        <v>1</v>
      </c>
      <c r="H18" s="95"/>
      <c r="I18" s="95">
        <f t="shared" si="48"/>
        <v>28</v>
      </c>
      <c r="J18" s="95"/>
      <c r="K18" s="95">
        <f t="shared" si="49"/>
        <v>26</v>
      </c>
      <c r="L18" s="102"/>
      <c r="M18" s="95">
        <f t="shared" si="50"/>
        <v>2</v>
      </c>
      <c r="N18" s="95"/>
      <c r="O18" s="95">
        <f t="shared" si="51"/>
        <v>38</v>
      </c>
      <c r="P18" s="10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 t="str">
        <f>IF($AD6=$V18,$V6,"")</f>
        <v>Builders</v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Builders</v>
      </c>
      <c r="AF18" s="5"/>
      <c r="AG18" s="5"/>
      <c r="AH18" s="5"/>
      <c r="AI18" s="5"/>
      <c r="AJ18" s="5"/>
      <c r="BP18" s="13"/>
      <c r="BQ18" s="13"/>
      <c r="GD18"/>
    </row>
    <row r="19" spans="1:69" ht="17.25" thickBot="1">
      <c r="A19" s="59">
        <v>3</v>
      </c>
      <c r="B19" s="88" t="str">
        <f t="shared" si="44"/>
        <v>BTTC</v>
      </c>
      <c r="C19" s="96">
        <f t="shared" si="45"/>
        <v>6</v>
      </c>
      <c r="D19" s="96"/>
      <c r="E19" s="96">
        <f t="shared" si="46"/>
        <v>3</v>
      </c>
      <c r="F19" s="96"/>
      <c r="G19" s="96">
        <f t="shared" si="47"/>
        <v>3</v>
      </c>
      <c r="H19" s="96"/>
      <c r="I19" s="96">
        <f t="shared" si="48"/>
        <v>30</v>
      </c>
      <c r="J19" s="96"/>
      <c r="K19" s="96">
        <f t="shared" si="49"/>
        <v>24</v>
      </c>
      <c r="L19" s="130"/>
      <c r="M19" s="96">
        <f t="shared" si="50"/>
        <v>6</v>
      </c>
      <c r="N19" s="96"/>
      <c r="O19" s="96">
        <f t="shared" si="51"/>
        <v>36</v>
      </c>
      <c r="P19" s="130"/>
      <c r="Q19" s="43"/>
      <c r="V19" s="5">
        <v>6</v>
      </c>
      <c r="W19" s="5">
        <f>IF($AD3=$V19,$V3,"")</f>
      </c>
      <c r="X19" s="5" t="str">
        <f>IF($AD4=$V19,$V4,"")</f>
        <v>PBCC</v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PBCC</v>
      </c>
      <c r="AF19" s="5"/>
      <c r="AG19" s="5"/>
      <c r="AH19" s="5"/>
      <c r="AI19" s="5"/>
      <c r="AJ19" s="5"/>
      <c r="BO19"/>
      <c r="BQ19" s="9"/>
    </row>
    <row r="20" spans="1:69" ht="17.25" thickBot="1">
      <c r="A20" s="59">
        <v>4</v>
      </c>
      <c r="B20" s="88" t="str">
        <f t="shared" si="44"/>
        <v>BSCA</v>
      </c>
      <c r="C20" s="96">
        <f t="shared" si="45"/>
        <v>6</v>
      </c>
      <c r="D20" s="96"/>
      <c r="E20" s="96">
        <f t="shared" si="46"/>
        <v>2</v>
      </c>
      <c r="F20" s="96"/>
      <c r="G20" s="96">
        <f t="shared" si="47"/>
        <v>4</v>
      </c>
      <c r="H20" s="96"/>
      <c r="I20" s="96">
        <f t="shared" si="48"/>
        <v>28</v>
      </c>
      <c r="J20" s="96"/>
      <c r="K20" s="96">
        <f t="shared" si="49"/>
        <v>26</v>
      </c>
      <c r="L20" s="130"/>
      <c r="M20" s="96">
        <f t="shared" si="50"/>
        <v>2</v>
      </c>
      <c r="N20" s="96"/>
      <c r="O20" s="96">
        <f t="shared" si="51"/>
        <v>32</v>
      </c>
      <c r="P20" s="13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 t="str">
        <f>IF($AD9=$V20,$V9,"")</f>
        <v>Kings Head</v>
      </c>
      <c r="AD20" s="5">
        <f>IF($AD10=$V20,$V10,"")</f>
      </c>
      <c r="AE20" s="5" t="str">
        <f t="shared" si="43"/>
        <v>Kings Head</v>
      </c>
      <c r="AF20" s="5"/>
      <c r="AG20" s="5"/>
      <c r="AH20" s="5"/>
      <c r="AI20" s="5"/>
      <c r="AJ20" s="5"/>
      <c r="BO20"/>
      <c r="BQ20" s="9"/>
    </row>
    <row r="21" spans="1:69" ht="17.25" thickBot="1">
      <c r="A21" s="59">
        <v>5</v>
      </c>
      <c r="B21" s="88" t="str">
        <f t="shared" si="44"/>
        <v>Builders</v>
      </c>
      <c r="C21" s="96">
        <f t="shared" si="45"/>
        <v>6</v>
      </c>
      <c r="D21" s="96"/>
      <c r="E21" s="96">
        <f t="shared" si="46"/>
        <v>2</v>
      </c>
      <c r="F21" s="96"/>
      <c r="G21" s="96">
        <f t="shared" si="47"/>
        <v>4</v>
      </c>
      <c r="H21" s="96"/>
      <c r="I21" s="96">
        <f t="shared" si="48"/>
        <v>25</v>
      </c>
      <c r="J21" s="96"/>
      <c r="K21" s="96">
        <f t="shared" si="49"/>
        <v>29</v>
      </c>
      <c r="L21" s="96"/>
      <c r="M21" s="96">
        <f t="shared" si="50"/>
        <v>-4</v>
      </c>
      <c r="N21" s="96"/>
      <c r="O21" s="96">
        <f t="shared" si="51"/>
        <v>29</v>
      </c>
      <c r="P21" s="9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>
        <f>IF($AD10=$V21,$V10,"")</f>
        <v>0</v>
      </c>
      <c r="AE21" s="5" t="str">
        <f t="shared" si="43"/>
        <v>0</v>
      </c>
      <c r="AF21" s="5"/>
      <c r="AG21" s="5"/>
      <c r="AH21" s="5"/>
      <c r="AI21" s="5"/>
      <c r="AJ21" s="5"/>
      <c r="BO21"/>
      <c r="BQ21" s="9"/>
    </row>
    <row r="22" spans="1:69" ht="17.25" thickBot="1">
      <c r="A22" s="59">
        <v>6</v>
      </c>
      <c r="B22" s="88" t="str">
        <f t="shared" si="44"/>
        <v>PBCC</v>
      </c>
      <c r="C22" s="95">
        <f t="shared" si="45"/>
        <v>6</v>
      </c>
      <c r="D22" s="95"/>
      <c r="E22" s="95">
        <f t="shared" si="46"/>
        <v>2</v>
      </c>
      <c r="F22" s="95"/>
      <c r="G22" s="95">
        <f t="shared" si="47"/>
        <v>4</v>
      </c>
      <c r="H22" s="95"/>
      <c r="I22" s="95">
        <f t="shared" si="48"/>
        <v>23</v>
      </c>
      <c r="J22" s="95"/>
      <c r="K22" s="95">
        <f t="shared" si="49"/>
        <v>31</v>
      </c>
      <c r="L22" s="95"/>
      <c r="M22" s="95">
        <f t="shared" si="50"/>
        <v>-8</v>
      </c>
      <c r="N22" s="95"/>
      <c r="O22" s="95">
        <f t="shared" si="51"/>
        <v>27</v>
      </c>
      <c r="P22" s="95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88" t="str">
        <f t="shared" si="44"/>
        <v>Kings Head</v>
      </c>
      <c r="C23" s="94">
        <f t="shared" si="45"/>
        <v>6</v>
      </c>
      <c r="D23" s="94"/>
      <c r="E23" s="94">
        <f t="shared" si="46"/>
        <v>3</v>
      </c>
      <c r="F23" s="94"/>
      <c r="G23" s="94">
        <f t="shared" si="47"/>
        <v>3</v>
      </c>
      <c r="H23" s="94"/>
      <c r="I23" s="94">
        <f t="shared" si="48"/>
        <v>20</v>
      </c>
      <c r="J23" s="94"/>
      <c r="K23" s="94">
        <f t="shared" si="49"/>
        <v>34</v>
      </c>
      <c r="L23" s="94"/>
      <c r="M23" s="94">
        <f t="shared" si="50"/>
        <v>-14</v>
      </c>
      <c r="N23" s="94"/>
      <c r="O23" s="94">
        <f t="shared" si="51"/>
        <v>26</v>
      </c>
      <c r="P23" s="94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  <v>6</v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88" t="str">
        <f t="shared" si="44"/>
        <v>0</v>
      </c>
      <c r="C24" s="94">
        <f t="shared" si="45"/>
        <v>0</v>
      </c>
      <c r="D24" s="94"/>
      <c r="E24" s="94">
        <f t="shared" si="46"/>
        <v>0</v>
      </c>
      <c r="F24" s="94"/>
      <c r="G24" s="94">
        <f t="shared" si="47"/>
        <v>0</v>
      </c>
      <c r="H24" s="94"/>
      <c r="I24" s="94">
        <f t="shared" si="48"/>
        <v>0</v>
      </c>
      <c r="J24" s="94"/>
      <c r="K24" s="94">
        <f t="shared" si="49"/>
        <v>0</v>
      </c>
      <c r="L24" s="94"/>
      <c r="M24" s="94">
        <f t="shared" si="50"/>
        <v>0</v>
      </c>
      <c r="N24" s="94"/>
      <c r="O24" s="94">
        <f t="shared" si="51"/>
        <v>0</v>
      </c>
      <c r="P24" s="94"/>
      <c r="Q24" s="56"/>
      <c r="V24" s="5">
        <v>2</v>
      </c>
      <c r="W24" s="5">
        <f t="shared" si="52"/>
      </c>
      <c r="X24" s="5">
        <f t="shared" si="53"/>
      </c>
      <c r="Y24" s="5">
        <f t="shared" si="54"/>
        <v>6</v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6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  <v>6</v>
      </c>
      <c r="AC25" s="5">
        <f t="shared" si="58"/>
      </c>
      <c r="AD25" s="5">
        <f t="shared" si="59"/>
      </c>
      <c r="AE25" s="5">
        <f t="shared" si="60"/>
        <v>6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  <v>6</v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6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  <v>6</v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  <v>6</v>
      </c>
      <c r="Y28" s="5">
        <f t="shared" si="54"/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  <v>6</v>
      </c>
      <c r="AD29" s="5">
        <f t="shared" si="59"/>
      </c>
      <c r="AE29" s="5">
        <f t="shared" si="60"/>
        <v>6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0</v>
      </c>
      <c r="AE30" s="5">
        <f t="shared" si="60"/>
        <v>0</v>
      </c>
      <c r="BO30"/>
      <c r="BQ30" s="9"/>
      <c r="CJ30" s="89"/>
    </row>
    <row r="31" spans="67:88" ht="12.75">
      <c r="BO31"/>
      <c r="BQ31" s="9"/>
      <c r="CJ31" s="90"/>
    </row>
    <row r="32" spans="23:88" ht="12.75">
      <c r="W32" t="s">
        <v>10</v>
      </c>
      <c r="BO32"/>
      <c r="BQ32" s="9"/>
      <c r="CJ32" s="90"/>
    </row>
    <row r="33" spans="22:88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  <v>4</v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4</v>
      </c>
      <c r="BO33"/>
      <c r="BQ33" s="9"/>
      <c r="CJ33" s="90"/>
    </row>
    <row r="34" spans="22:88" ht="12.75">
      <c r="V34" s="5">
        <v>2</v>
      </c>
      <c r="W34" s="5">
        <f t="shared" si="61"/>
      </c>
      <c r="X34" s="5">
        <f t="shared" si="62"/>
      </c>
      <c r="Y34" s="5">
        <f t="shared" si="63"/>
        <v>5</v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5</v>
      </c>
      <c r="BO34"/>
      <c r="BQ34" s="9"/>
      <c r="CJ34" s="90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  <v>3</v>
      </c>
      <c r="AC35" s="5">
        <f t="shared" si="67"/>
      </c>
      <c r="AD35" s="5">
        <f t="shared" si="68"/>
      </c>
      <c r="AE35" s="5">
        <f t="shared" si="69"/>
        <v>3</v>
      </c>
      <c r="BO35"/>
      <c r="BQ35" s="9"/>
      <c r="CJ35" s="90"/>
    </row>
    <row r="36" spans="22:88" ht="12.75">
      <c r="V36" s="5">
        <v>4</v>
      </c>
      <c r="W36" s="5">
        <f t="shared" si="61"/>
        <v>2</v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2</v>
      </c>
      <c r="BO36"/>
      <c r="BQ36" s="9"/>
      <c r="CJ36" s="90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  <v>2</v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2</v>
      </c>
      <c r="BO37"/>
      <c r="BQ37" s="9"/>
      <c r="CJ37" s="90"/>
    </row>
    <row r="38" spans="22:88" ht="12.75">
      <c r="V38" s="5">
        <v>6</v>
      </c>
      <c r="W38" s="5">
        <f t="shared" si="61"/>
      </c>
      <c r="X38" s="5">
        <f t="shared" si="62"/>
        <v>2</v>
      </c>
      <c r="Y38" s="5">
        <f t="shared" si="63"/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  <c r="CJ38" s="90"/>
    </row>
    <row r="39" spans="22:88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  <v>3</v>
      </c>
      <c r="AD39" s="5">
        <f t="shared" si="68"/>
      </c>
      <c r="AE39" s="5">
        <f t="shared" si="69"/>
        <v>3</v>
      </c>
      <c r="BO39"/>
      <c r="BQ39" s="9"/>
      <c r="CJ39" s="90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0</v>
      </c>
      <c r="AE40" s="5">
        <f t="shared" si="69"/>
        <v>0</v>
      </c>
      <c r="BO40"/>
      <c r="BQ40" s="9"/>
      <c r="CJ40" s="90"/>
    </row>
    <row r="41" spans="67:88" ht="12.75">
      <c r="BO41"/>
      <c r="BQ41" s="9"/>
      <c r="CJ41" s="90"/>
    </row>
    <row r="42" spans="23:88" ht="12.75">
      <c r="W42" t="s">
        <v>17</v>
      </c>
      <c r="BO42"/>
      <c r="BQ42" s="9"/>
      <c r="CJ42" s="90"/>
    </row>
    <row r="43" spans="22:88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  <v>31</v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31</v>
      </c>
      <c r="BO43"/>
      <c r="BQ43" s="9"/>
      <c r="CJ43" s="90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  <v>28</v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28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  <v>30</v>
      </c>
      <c r="AC45" s="5">
        <f t="shared" si="76"/>
      </c>
      <c r="AD45" s="5">
        <f t="shared" si="77"/>
      </c>
      <c r="AE45" s="5">
        <f t="shared" si="78"/>
        <v>30</v>
      </c>
      <c r="BO45"/>
      <c r="BQ45" s="9"/>
    </row>
    <row r="46" spans="22:69" ht="12.75">
      <c r="V46" s="5">
        <v>4</v>
      </c>
      <c r="W46" s="5">
        <f t="shared" si="70"/>
        <v>28</v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28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  <v>25</v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25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  <v>23</v>
      </c>
      <c r="Y48" s="5">
        <f t="shared" si="72"/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23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  <v>20</v>
      </c>
      <c r="AD49" s="5">
        <f t="shared" si="77"/>
      </c>
      <c r="AE49" s="5">
        <f t="shared" si="78"/>
        <v>20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0</v>
      </c>
      <c r="AE50" s="5">
        <f t="shared" si="78"/>
        <v>0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K19:L19"/>
    <mergeCell ref="M18:N18"/>
    <mergeCell ref="O19:P19"/>
    <mergeCell ref="O21:P21"/>
    <mergeCell ref="O20:P20"/>
    <mergeCell ref="K20:L20"/>
    <mergeCell ref="O18:P18"/>
    <mergeCell ref="G16:H16"/>
    <mergeCell ref="O17:P17"/>
    <mergeCell ref="K23:L23"/>
    <mergeCell ref="M21:N21"/>
    <mergeCell ref="K21:L21"/>
    <mergeCell ref="K22:L22"/>
    <mergeCell ref="O22:P22"/>
    <mergeCell ref="O23:P23"/>
    <mergeCell ref="M20:N20"/>
    <mergeCell ref="M19:N19"/>
    <mergeCell ref="M22:N22"/>
    <mergeCell ref="M23:N23"/>
    <mergeCell ref="C16:D16"/>
    <mergeCell ref="I2:J2"/>
    <mergeCell ref="C15:P15"/>
    <mergeCell ref="M16:N16"/>
    <mergeCell ref="O2:P2"/>
    <mergeCell ref="I16:J16"/>
    <mergeCell ref="K16:L16"/>
    <mergeCell ref="M2:N2"/>
    <mergeCell ref="A15:B16"/>
    <mergeCell ref="A1:B2"/>
    <mergeCell ref="A3:A10"/>
    <mergeCell ref="K2:L2"/>
    <mergeCell ref="C2:D2"/>
    <mergeCell ref="E2:F2"/>
    <mergeCell ref="C1:R1"/>
    <mergeCell ref="O16:P16"/>
    <mergeCell ref="G2:H2"/>
    <mergeCell ref="E16:F16"/>
    <mergeCell ref="I19:J19"/>
    <mergeCell ref="G19:H19"/>
    <mergeCell ref="C19:D19"/>
    <mergeCell ref="I17:J17"/>
    <mergeCell ref="I18:J18"/>
    <mergeCell ref="Q2:R2"/>
    <mergeCell ref="N13:P13"/>
    <mergeCell ref="K17:L17"/>
    <mergeCell ref="K18:L18"/>
    <mergeCell ref="M17:N17"/>
    <mergeCell ref="E17:F17"/>
    <mergeCell ref="G17:H17"/>
    <mergeCell ref="C18:D18"/>
    <mergeCell ref="E18:F18"/>
    <mergeCell ref="G18:H18"/>
    <mergeCell ref="I22:J22"/>
    <mergeCell ref="E22:F22"/>
    <mergeCell ref="E19:F19"/>
    <mergeCell ref="C17:D17"/>
    <mergeCell ref="E20:F20"/>
    <mergeCell ref="G23:H23"/>
    <mergeCell ref="C20:D20"/>
    <mergeCell ref="G21:H21"/>
    <mergeCell ref="C21:D21"/>
    <mergeCell ref="E21:F21"/>
    <mergeCell ref="I21:J21"/>
    <mergeCell ref="C23:D23"/>
    <mergeCell ref="E23:F23"/>
    <mergeCell ref="I20:J20"/>
    <mergeCell ref="G20:H20"/>
    <mergeCell ref="O24:P24"/>
    <mergeCell ref="C22:D22"/>
    <mergeCell ref="G22:H22"/>
    <mergeCell ref="C24:D24"/>
    <mergeCell ref="E24:F24"/>
    <mergeCell ref="G24:H24"/>
    <mergeCell ref="M24:N24"/>
    <mergeCell ref="I23:J23"/>
    <mergeCell ref="I24:J24"/>
    <mergeCell ref="K24:L24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3"/>
  <sheetViews>
    <sheetView zoomScalePageLayoutView="0" workbookViewId="0" topLeftCell="A5">
      <selection activeCell="E28" sqref="E2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9" max="89" width="6.625" style="0" customWidth="1"/>
  </cols>
  <sheetData>
    <row r="1" spans="1:89" ht="19.5" customHeight="1">
      <c r="A1" s="107" t="s">
        <v>52</v>
      </c>
      <c r="B1" s="108"/>
      <c r="C1" s="115" t="s">
        <v>8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7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09"/>
      <c r="B2" s="110"/>
      <c r="C2" s="138" t="str">
        <f>+B3</f>
        <v>BCC</v>
      </c>
      <c r="D2" s="134"/>
      <c r="E2" s="133" t="str">
        <f>+B4</f>
        <v>Green Monks</v>
      </c>
      <c r="F2" s="134"/>
      <c r="G2" s="133" t="str">
        <f>+B5</f>
        <v>Black Horse</v>
      </c>
      <c r="H2" s="134"/>
      <c r="I2" s="133" t="str">
        <f>+B6</f>
        <v>SCCC</v>
      </c>
      <c r="J2" s="134"/>
      <c r="K2" s="133" t="str">
        <f>+B7</f>
        <v>Alex</v>
      </c>
      <c r="L2" s="134"/>
      <c r="M2" s="133" t="str">
        <f>+B8</f>
        <v>Plough</v>
      </c>
      <c r="N2" s="134"/>
      <c r="O2" s="133" t="str">
        <f>+B9</f>
        <v>Chequers</v>
      </c>
      <c r="P2" s="134"/>
      <c r="Q2" s="133" t="str">
        <f>+B10</f>
        <v>Jokers</v>
      </c>
      <c r="R2" s="134"/>
      <c r="S2" s="46"/>
      <c r="T2" s="46"/>
      <c r="U2" s="46"/>
      <c r="V2" s="52"/>
      <c r="W2" s="52" t="s">
        <v>9</v>
      </c>
      <c r="X2" s="52" t="s">
        <v>10</v>
      </c>
      <c r="Y2" s="52" t="s">
        <v>11</v>
      </c>
      <c r="Z2" s="52" t="s">
        <v>12</v>
      </c>
      <c r="AA2" s="52" t="s">
        <v>15</v>
      </c>
      <c r="AB2" s="52" t="s">
        <v>13</v>
      </c>
      <c r="AD2" s="5" t="s">
        <v>14</v>
      </c>
      <c r="AH2" s="50" t="s">
        <v>22</v>
      </c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41"/>
      <c r="AT2" s="50"/>
      <c r="AU2" s="50"/>
      <c r="AV2" s="50"/>
      <c r="AW2" s="44"/>
      <c r="AX2" s="44"/>
      <c r="AY2" s="44"/>
      <c r="AZ2" s="44"/>
      <c r="BA2" s="50" t="s">
        <v>23</v>
      </c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44"/>
      <c r="BQ2" s="44"/>
      <c r="BS2" s="50" t="s">
        <v>9</v>
      </c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</row>
    <row r="3" spans="1:86" ht="19.5" customHeight="1" thickBot="1">
      <c r="A3" s="111" t="s">
        <v>49</v>
      </c>
      <c r="B3" s="86" t="s">
        <v>48</v>
      </c>
      <c r="C3" s="7"/>
      <c r="D3" s="7"/>
      <c r="E3" s="6">
        <v>3</v>
      </c>
      <c r="F3" s="3">
        <f>+IF(E3="","",9-E3)</f>
        <v>6</v>
      </c>
      <c r="G3" s="6"/>
      <c r="H3" s="3">
        <f>+IF(G3="","",9-G3)</f>
      </c>
      <c r="I3" s="6">
        <v>8</v>
      </c>
      <c r="J3" s="3">
        <f>+IF(I3="","",9-I3)</f>
        <v>1</v>
      </c>
      <c r="K3" s="6"/>
      <c r="L3" s="3">
        <f>+IF(K3="","",9-K3)</f>
      </c>
      <c r="M3" s="6">
        <v>6</v>
      </c>
      <c r="N3" s="3">
        <f>+IF(M3="","",9-M3)</f>
        <v>3</v>
      </c>
      <c r="O3" s="6"/>
      <c r="P3" s="3">
        <f aca="true" t="shared" si="0" ref="P3:P8">+IF(O3="","",9-O3)</f>
      </c>
      <c r="Q3" s="6">
        <v>4</v>
      </c>
      <c r="R3" s="3">
        <f aca="true" t="shared" si="1" ref="R3:R9">+IF(Q3="","",9-Q3)</f>
        <v>5</v>
      </c>
      <c r="S3" s="11"/>
      <c r="T3" s="11"/>
      <c r="U3" s="11"/>
      <c r="V3" s="50" t="str">
        <f aca="true" t="shared" si="2" ref="V3:V10">+B3</f>
        <v>BCC</v>
      </c>
      <c r="W3" s="41">
        <f aca="true" t="shared" si="3" ref="W3:W10">COUNTIF($BS$3:$CH$10,V3)</f>
        <v>6</v>
      </c>
      <c r="X3" s="41">
        <f aca="true" t="shared" si="4" ref="X3:X10">COUNTIF($BA$3:$BO$10,V3)</f>
        <v>3</v>
      </c>
      <c r="Y3" s="41">
        <f aca="true" t="shared" si="5" ref="Y3:Y10">+W3-X3</f>
        <v>3</v>
      </c>
      <c r="Z3" s="41">
        <f aca="true" t="shared" si="6" ref="Z3:Z10">+X3*2</f>
        <v>6</v>
      </c>
      <c r="AA3" s="53">
        <f>+(C3+E3+G3+I3+K3+M3+O3+Q3)+SUM(D3:D10)</f>
        <v>29</v>
      </c>
      <c r="AB3" s="54">
        <f aca="true" t="shared" si="7" ref="AB3:AB10">+Z3+AA3</f>
        <v>35</v>
      </c>
      <c r="AC3" s="12">
        <f>+AB3+0.08</f>
        <v>35.08</v>
      </c>
      <c r="AD3">
        <f aca="true" t="shared" si="8" ref="AD3:AD10">RANK(AC3,$AC$3:$AC$10,0)</f>
        <v>5</v>
      </c>
      <c r="AH3" s="41" t="str">
        <f aca="true" t="shared" si="9" ref="AH3:AH10">+IF(C3&gt;4,$B3,C$2)</f>
        <v>BCC</v>
      </c>
      <c r="AI3" s="41"/>
      <c r="AJ3" s="41" t="str">
        <f aca="true" t="shared" si="10" ref="AJ3:AJ10">+IF(E3&gt;4,$B3,E$2)</f>
        <v>Green Monks</v>
      </c>
      <c r="AK3" s="41"/>
      <c r="AL3" s="41" t="str">
        <f aca="true" t="shared" si="11" ref="AL3:AL10">+IF(G3&gt;4,$B3,G$2)</f>
        <v>Black Horse</v>
      </c>
      <c r="AM3" s="41"/>
      <c r="AN3" s="41" t="str">
        <f aca="true" t="shared" si="12" ref="AN3:AN10">+IF(I3&gt;4,$B3,I$2)</f>
        <v>BCC</v>
      </c>
      <c r="AO3" s="41"/>
      <c r="AP3" s="41" t="str">
        <f aca="true" t="shared" si="13" ref="AP3:AP10">+IF(K3&gt;4,$B3,K$2)</f>
        <v>Alex</v>
      </c>
      <c r="AQ3" s="41"/>
      <c r="AR3" s="41" t="str">
        <f aca="true" t="shared" si="14" ref="AR3:AR10">+IF(M3&gt;4,$B3,M$2)</f>
        <v>BCC</v>
      </c>
      <c r="AS3" s="41"/>
      <c r="AT3" s="41" t="str">
        <f aca="true" t="shared" si="15" ref="AT3:AT10">+IF(O3&gt;4,$B3,O$2)</f>
        <v>Chequers</v>
      </c>
      <c r="AU3" s="41"/>
      <c r="AV3" s="41" t="str">
        <f aca="true" t="shared" si="16" ref="AV3:AV10">+IF(Q3&gt;4,$B3,Q$2)</f>
        <v>Jokers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Green Monks</v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BCC</v>
      </c>
      <c r="BH3" s="41"/>
      <c r="BI3" s="41">
        <f aca="true" t="shared" si="19" ref="BI3:BI10">IF(K3="","",AP3)</f>
      </c>
      <c r="BJ3" s="41"/>
      <c r="BK3" s="41" t="str">
        <f aca="true" t="shared" si="20" ref="BK3:BK10">IF(M3="","",AR3)</f>
        <v>BCC</v>
      </c>
      <c r="BL3" s="41"/>
      <c r="BM3" s="41">
        <f aca="true" t="shared" si="21" ref="BM3:BM10">IF(O3="","",AT3)</f>
      </c>
      <c r="BN3" s="41"/>
      <c r="BO3" s="41" t="str">
        <f aca="true" t="shared" si="22" ref="BO3:BO10">IF(Q3="","",AV3)</f>
        <v>Jokers</v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BCC</v>
      </c>
      <c r="BV3" s="41" t="str">
        <f aca="true" t="shared" si="26" ref="BV3:BV10">+IF(F3="","",$E$2)</f>
        <v>Green Monks</v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BCC</v>
      </c>
      <c r="BZ3" s="41" t="str">
        <f aca="true" t="shared" si="30" ref="BZ3:BZ10">+IF(J3="","",$I$2)</f>
        <v>SCCC</v>
      </c>
      <c r="CA3" s="41">
        <f aca="true" t="shared" si="31" ref="CA3:CA10">+IF(K3="","",$B3)</f>
      </c>
      <c r="CB3" s="41">
        <f aca="true" t="shared" si="32" ref="CB3:CB10">+IF(L3="","",$K$2)</f>
      </c>
      <c r="CC3" s="41" t="str">
        <f aca="true" t="shared" si="33" ref="CC3:CC10">+IF(M3="","",$B3)</f>
        <v>BCC</v>
      </c>
      <c r="CD3" s="41" t="str">
        <f aca="true" t="shared" si="34" ref="CD3:CD10">+IF(N3="","",$M$2)</f>
        <v>Plough</v>
      </c>
      <c r="CE3" s="41">
        <f aca="true" t="shared" si="35" ref="CE3:CE10">+IF(O3="","",$B3)</f>
      </c>
      <c r="CF3" s="41">
        <f aca="true" t="shared" si="36" ref="CF3:CF10">+IF(P3="","",$O$2)</f>
      </c>
      <c r="CG3" s="41" t="str">
        <f aca="true" t="shared" si="37" ref="CG3:CG10">+IF(Q3="","",$B3)</f>
        <v>BCC</v>
      </c>
      <c r="CH3" s="41" t="str">
        <f aca="true" t="shared" si="38" ref="CH3:CH10">+IF(R3="","",$Q$2)</f>
        <v>Jokers</v>
      </c>
    </row>
    <row r="4" spans="1:86" ht="19.5" customHeight="1" thickBot="1">
      <c r="A4" s="112"/>
      <c r="B4" s="87" t="s">
        <v>5</v>
      </c>
      <c r="C4" s="6"/>
      <c r="D4" s="3">
        <f aca="true" t="shared" si="39" ref="D4:D10">+IF(C4="","",9-C4)</f>
      </c>
      <c r="E4" s="7"/>
      <c r="F4" s="7"/>
      <c r="G4" s="6">
        <v>6</v>
      </c>
      <c r="H4" s="3">
        <f>+IF(G4="","",9-G4)</f>
        <v>3</v>
      </c>
      <c r="I4" s="6"/>
      <c r="J4" s="3">
        <f>+IF(I4="","",9-I4)</f>
      </c>
      <c r="K4" s="6">
        <v>4</v>
      </c>
      <c r="L4" s="3">
        <f>+IF(K4="","",9-K4)</f>
        <v>5</v>
      </c>
      <c r="M4" s="6"/>
      <c r="N4" s="3">
        <f>+IF(M4="","",9-M4)</f>
      </c>
      <c r="O4" s="6">
        <v>4</v>
      </c>
      <c r="P4" s="3">
        <f t="shared" si="0"/>
        <v>5</v>
      </c>
      <c r="Q4" s="6">
        <v>5</v>
      </c>
      <c r="R4" s="3">
        <f t="shared" si="1"/>
        <v>4</v>
      </c>
      <c r="S4" s="11"/>
      <c r="T4" s="11"/>
      <c r="U4" s="11"/>
      <c r="V4" s="50" t="str">
        <f t="shared" si="2"/>
        <v>Green Monks</v>
      </c>
      <c r="W4" s="41">
        <f t="shared" si="3"/>
        <v>7</v>
      </c>
      <c r="X4" s="41">
        <f t="shared" si="4"/>
        <v>4</v>
      </c>
      <c r="Y4" s="41">
        <f t="shared" si="5"/>
        <v>3</v>
      </c>
      <c r="Z4" s="41">
        <f t="shared" si="6"/>
        <v>8</v>
      </c>
      <c r="AA4" s="53">
        <f>+(C4+E4+G4+I4+K4+M4+O4+Q4)+SUM(F3:F10)</f>
        <v>34</v>
      </c>
      <c r="AB4" s="54">
        <f t="shared" si="7"/>
        <v>42</v>
      </c>
      <c r="AC4" s="12">
        <f>+AB4+0.07</f>
        <v>42.07</v>
      </c>
      <c r="AD4">
        <f t="shared" si="8"/>
        <v>2</v>
      </c>
      <c r="AH4" s="41" t="str">
        <f t="shared" si="9"/>
        <v>BCC</v>
      </c>
      <c r="AI4" s="41"/>
      <c r="AJ4" s="41" t="str">
        <f t="shared" si="10"/>
        <v>Green Monks</v>
      </c>
      <c r="AK4" s="41"/>
      <c r="AL4" s="41" t="str">
        <f t="shared" si="11"/>
        <v>Green Monks</v>
      </c>
      <c r="AM4" s="41"/>
      <c r="AN4" s="41" t="str">
        <f t="shared" si="12"/>
        <v>SCCC</v>
      </c>
      <c r="AO4" s="41"/>
      <c r="AP4" s="41" t="str">
        <f t="shared" si="13"/>
        <v>Alex</v>
      </c>
      <c r="AQ4" s="41"/>
      <c r="AR4" s="41" t="str">
        <f t="shared" si="14"/>
        <v>Plough</v>
      </c>
      <c r="AS4" s="41"/>
      <c r="AT4" s="41" t="str">
        <f t="shared" si="15"/>
        <v>Chequers</v>
      </c>
      <c r="AU4" s="41"/>
      <c r="AV4" s="41" t="str">
        <f t="shared" si="16"/>
        <v>Green Monks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Green Monks</v>
      </c>
      <c r="BF4" s="41"/>
      <c r="BG4" s="41">
        <f t="shared" si="18"/>
      </c>
      <c r="BH4" s="41"/>
      <c r="BI4" s="41" t="str">
        <f t="shared" si="19"/>
        <v>Alex</v>
      </c>
      <c r="BJ4" s="41"/>
      <c r="BK4" s="41">
        <f t="shared" si="20"/>
      </c>
      <c r="BL4" s="41"/>
      <c r="BM4" s="41" t="str">
        <f t="shared" si="21"/>
        <v>Chequers</v>
      </c>
      <c r="BN4" s="41"/>
      <c r="BO4" s="41" t="str">
        <f t="shared" si="22"/>
        <v>Green Monks</v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Green Monks</v>
      </c>
      <c r="BX4" s="41" t="str">
        <f t="shared" si="28"/>
        <v>Black Horse</v>
      </c>
      <c r="BY4" s="41">
        <f t="shared" si="29"/>
      </c>
      <c r="BZ4" s="41">
        <f t="shared" si="30"/>
      </c>
      <c r="CA4" s="41" t="str">
        <f t="shared" si="31"/>
        <v>Green Monks</v>
      </c>
      <c r="CB4" s="41" t="str">
        <f t="shared" si="32"/>
        <v>Alex</v>
      </c>
      <c r="CC4" s="41">
        <f t="shared" si="33"/>
      </c>
      <c r="CD4" s="41">
        <f t="shared" si="34"/>
      </c>
      <c r="CE4" s="41" t="str">
        <f t="shared" si="35"/>
        <v>Green Monks</v>
      </c>
      <c r="CF4" s="41" t="str">
        <f t="shared" si="36"/>
        <v>Chequers</v>
      </c>
      <c r="CG4" s="41" t="str">
        <f t="shared" si="37"/>
        <v>Green Monks</v>
      </c>
      <c r="CH4" s="41" t="str">
        <f t="shared" si="38"/>
        <v>Jokers</v>
      </c>
    </row>
    <row r="5" spans="1:86" ht="19.5" customHeight="1" thickBot="1">
      <c r="A5" s="112"/>
      <c r="B5" s="87" t="s">
        <v>4</v>
      </c>
      <c r="C5" s="6">
        <v>6</v>
      </c>
      <c r="D5" s="3">
        <f t="shared" si="39"/>
        <v>3</v>
      </c>
      <c r="E5" s="6"/>
      <c r="F5" s="3">
        <f aca="true" t="shared" si="42" ref="F5:F10">+IF(E5="","",9-E5)</f>
      </c>
      <c r="G5" s="7"/>
      <c r="H5" s="7"/>
      <c r="I5" s="6">
        <v>4</v>
      </c>
      <c r="J5" s="3">
        <f>+IF(I5="","",9-I5)</f>
        <v>5</v>
      </c>
      <c r="K5" s="6"/>
      <c r="L5" s="3">
        <f>+IF(K5="","",9-K5)</f>
      </c>
      <c r="M5" s="6">
        <v>4</v>
      </c>
      <c r="N5" s="3">
        <f>+IF(M5="","",9-M5)</f>
        <v>5</v>
      </c>
      <c r="O5" s="6"/>
      <c r="P5" s="3">
        <f t="shared" si="0"/>
      </c>
      <c r="Q5" s="6">
        <v>4</v>
      </c>
      <c r="R5" s="3">
        <f t="shared" si="1"/>
        <v>5</v>
      </c>
      <c r="S5" s="11"/>
      <c r="T5" s="11"/>
      <c r="U5" s="11"/>
      <c r="V5" s="50" t="str">
        <f t="shared" si="2"/>
        <v>Black Horse</v>
      </c>
      <c r="W5" s="41">
        <f t="shared" si="3"/>
        <v>7</v>
      </c>
      <c r="X5" s="41">
        <f t="shared" si="4"/>
        <v>2</v>
      </c>
      <c r="Y5" s="41">
        <f t="shared" si="5"/>
        <v>5</v>
      </c>
      <c r="Z5" s="41">
        <f t="shared" si="6"/>
        <v>4</v>
      </c>
      <c r="AA5" s="53">
        <f>+(C5+E5+G5+I5+K5+M5+O5+Q5)+SUM(H3:H10)</f>
        <v>29</v>
      </c>
      <c r="AB5" s="54">
        <f t="shared" si="7"/>
        <v>33</v>
      </c>
      <c r="AC5" s="12">
        <f>+AB5+0.06</f>
        <v>33.06</v>
      </c>
      <c r="AD5">
        <f t="shared" si="8"/>
        <v>6</v>
      </c>
      <c r="AH5" s="41" t="str">
        <f t="shared" si="9"/>
        <v>Black Horse</v>
      </c>
      <c r="AI5" s="41"/>
      <c r="AJ5" s="41" t="str">
        <f t="shared" si="10"/>
        <v>Green Monks</v>
      </c>
      <c r="AK5" s="41"/>
      <c r="AL5" s="41" t="str">
        <f t="shared" si="11"/>
        <v>Black Horse</v>
      </c>
      <c r="AM5" s="41"/>
      <c r="AN5" s="41" t="str">
        <f t="shared" si="12"/>
        <v>SCCC</v>
      </c>
      <c r="AO5" s="41"/>
      <c r="AP5" s="41" t="str">
        <f t="shared" si="13"/>
        <v>Alex</v>
      </c>
      <c r="AQ5" s="41"/>
      <c r="AR5" s="41" t="str">
        <f t="shared" si="14"/>
        <v>Plough</v>
      </c>
      <c r="AS5" s="41"/>
      <c r="AT5" s="41" t="str">
        <f t="shared" si="15"/>
        <v>Chequers</v>
      </c>
      <c r="AU5" s="41"/>
      <c r="AV5" s="41" t="str">
        <f t="shared" si="16"/>
        <v>Jokers</v>
      </c>
      <c r="AW5" s="9"/>
      <c r="AX5" s="9"/>
      <c r="AY5" s="9"/>
      <c r="AZ5" s="9"/>
      <c r="BA5" s="41" t="str">
        <f t="shared" si="40"/>
        <v>Black Horse</v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SCCC</v>
      </c>
      <c r="BH5" s="41"/>
      <c r="BI5" s="41">
        <f t="shared" si="19"/>
      </c>
      <c r="BJ5" s="41"/>
      <c r="BK5" s="41" t="str">
        <f t="shared" si="20"/>
        <v>Plough</v>
      </c>
      <c r="BL5" s="41"/>
      <c r="BM5" s="41">
        <f t="shared" si="21"/>
      </c>
      <c r="BN5" s="41"/>
      <c r="BO5" s="41" t="str">
        <f t="shared" si="22"/>
        <v>Jokers</v>
      </c>
      <c r="BQ5" s="9"/>
      <c r="BS5" s="41" t="str">
        <f t="shared" si="23"/>
        <v>Black Horse</v>
      </c>
      <c r="BT5" s="41" t="str">
        <f t="shared" si="24"/>
        <v>BCC</v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Black Horse</v>
      </c>
      <c r="BZ5" s="41" t="str">
        <f t="shared" si="30"/>
        <v>SCCC</v>
      </c>
      <c r="CA5" s="41">
        <f t="shared" si="31"/>
      </c>
      <c r="CB5" s="41">
        <f t="shared" si="32"/>
      </c>
      <c r="CC5" s="41" t="str">
        <f t="shared" si="33"/>
        <v>Black Horse</v>
      </c>
      <c r="CD5" s="41" t="str">
        <f t="shared" si="34"/>
        <v>Plough</v>
      </c>
      <c r="CE5" s="41">
        <f t="shared" si="35"/>
      </c>
      <c r="CF5" s="41">
        <f t="shared" si="36"/>
      </c>
      <c r="CG5" s="41" t="str">
        <f t="shared" si="37"/>
        <v>Black Horse</v>
      </c>
      <c r="CH5" s="41" t="str">
        <f t="shared" si="38"/>
        <v>Jokers</v>
      </c>
    </row>
    <row r="6" spans="1:86" ht="19.5" customHeight="1" thickBot="1">
      <c r="A6" s="112"/>
      <c r="B6" s="87" t="s">
        <v>32</v>
      </c>
      <c r="C6" s="6"/>
      <c r="D6" s="3">
        <f t="shared" si="39"/>
      </c>
      <c r="E6" s="6">
        <v>6</v>
      </c>
      <c r="F6" s="3">
        <f t="shared" si="42"/>
        <v>3</v>
      </c>
      <c r="G6" s="6"/>
      <c r="H6" s="3">
        <f>+IF(G6="","",9-G6)</f>
      </c>
      <c r="I6" s="7"/>
      <c r="J6" s="7"/>
      <c r="K6" s="6">
        <v>6</v>
      </c>
      <c r="L6" s="3">
        <f>+IF(K6="","",9-K6)</f>
        <v>3</v>
      </c>
      <c r="M6" s="6"/>
      <c r="N6" s="3">
        <f>+IF(M6="","",9-M6)</f>
      </c>
      <c r="O6" s="6">
        <v>5</v>
      </c>
      <c r="P6" s="3">
        <f t="shared" si="0"/>
        <v>4</v>
      </c>
      <c r="Q6" s="6"/>
      <c r="R6" s="3">
        <f t="shared" si="1"/>
      </c>
      <c r="S6" s="11"/>
      <c r="T6" s="11"/>
      <c r="U6" s="11"/>
      <c r="V6" s="50" t="str">
        <f t="shared" si="2"/>
        <v>SCCC</v>
      </c>
      <c r="W6" s="41">
        <f t="shared" si="3"/>
        <v>7</v>
      </c>
      <c r="X6" s="41">
        <f t="shared" si="4"/>
        <v>6</v>
      </c>
      <c r="Y6" s="41">
        <f t="shared" si="5"/>
        <v>1</v>
      </c>
      <c r="Z6" s="41">
        <f t="shared" si="6"/>
        <v>12</v>
      </c>
      <c r="AA6" s="53">
        <f>+(C6+E6+G6+I6+K6+M6+O6+Q6)+SUM(J3:J10)</f>
        <v>35</v>
      </c>
      <c r="AB6" s="54">
        <f t="shared" si="7"/>
        <v>47</v>
      </c>
      <c r="AC6" s="12">
        <f>+AB6+0.05</f>
        <v>47.05</v>
      </c>
      <c r="AD6">
        <f t="shared" si="8"/>
        <v>1</v>
      </c>
      <c r="AH6" s="41" t="str">
        <f t="shared" si="9"/>
        <v>BCC</v>
      </c>
      <c r="AI6" s="41"/>
      <c r="AJ6" s="41" t="str">
        <f t="shared" si="10"/>
        <v>SCCC</v>
      </c>
      <c r="AK6" s="41"/>
      <c r="AL6" s="41" t="str">
        <f t="shared" si="11"/>
        <v>Black Horse</v>
      </c>
      <c r="AM6" s="41"/>
      <c r="AN6" s="41" t="str">
        <f t="shared" si="12"/>
        <v>SCCC</v>
      </c>
      <c r="AO6" s="41"/>
      <c r="AP6" s="41" t="str">
        <f t="shared" si="13"/>
        <v>SCCC</v>
      </c>
      <c r="AQ6" s="41"/>
      <c r="AR6" s="41" t="str">
        <f t="shared" si="14"/>
        <v>Plough</v>
      </c>
      <c r="AS6" s="41"/>
      <c r="AT6" s="41" t="str">
        <f t="shared" si="15"/>
        <v>SCCC</v>
      </c>
      <c r="AU6" s="41"/>
      <c r="AV6" s="41" t="str">
        <f t="shared" si="16"/>
        <v>Jokers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SCCC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SCCC</v>
      </c>
      <c r="BJ6" s="41"/>
      <c r="BK6" s="41">
        <f t="shared" si="20"/>
      </c>
      <c r="BL6" s="41"/>
      <c r="BM6" s="41" t="str">
        <f t="shared" si="21"/>
        <v>SCCC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SCCC</v>
      </c>
      <c r="BV6" s="41" t="str">
        <f t="shared" si="26"/>
        <v>Green Monks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SCCC</v>
      </c>
      <c r="CB6" s="41" t="str">
        <f t="shared" si="32"/>
        <v>Alex</v>
      </c>
      <c r="CC6" s="41">
        <f t="shared" si="33"/>
      </c>
      <c r="CD6" s="41">
        <f t="shared" si="34"/>
      </c>
      <c r="CE6" s="41" t="str">
        <f t="shared" si="35"/>
        <v>SCCC</v>
      </c>
      <c r="CF6" s="41" t="str">
        <f t="shared" si="36"/>
        <v>Chequers</v>
      </c>
      <c r="CG6" s="41">
        <f t="shared" si="37"/>
      </c>
      <c r="CH6" s="41">
        <f t="shared" si="38"/>
      </c>
    </row>
    <row r="7" spans="1:86" ht="19.5" customHeight="1" thickBot="1">
      <c r="A7" s="112"/>
      <c r="B7" s="87" t="s">
        <v>29</v>
      </c>
      <c r="C7" s="6">
        <v>4</v>
      </c>
      <c r="D7" s="3">
        <f t="shared" si="39"/>
        <v>5</v>
      </c>
      <c r="E7" s="6"/>
      <c r="F7" s="3">
        <f t="shared" si="42"/>
      </c>
      <c r="G7" s="6">
        <v>6</v>
      </c>
      <c r="H7" s="3">
        <f>+IF(G7="","",9-G7)</f>
        <v>3</v>
      </c>
      <c r="I7" s="6"/>
      <c r="J7" s="3">
        <f>+IF(I7="","",9-I7)</f>
      </c>
      <c r="K7" s="39"/>
      <c r="L7" s="34"/>
      <c r="M7" s="6">
        <v>6</v>
      </c>
      <c r="N7" s="3">
        <f>+IF(M7="","",9-M7)</f>
        <v>3</v>
      </c>
      <c r="O7" s="6"/>
      <c r="P7" s="3">
        <f t="shared" si="0"/>
      </c>
      <c r="Q7" s="6"/>
      <c r="R7" s="3">
        <f t="shared" si="1"/>
      </c>
      <c r="S7" s="11"/>
      <c r="T7" s="11"/>
      <c r="U7" s="11"/>
      <c r="V7" s="50" t="str">
        <f t="shared" si="2"/>
        <v>Alex</v>
      </c>
      <c r="W7" s="41">
        <f t="shared" si="3"/>
        <v>7</v>
      </c>
      <c r="X7" s="41">
        <f t="shared" si="4"/>
        <v>4</v>
      </c>
      <c r="Y7" s="41">
        <f t="shared" si="5"/>
        <v>3</v>
      </c>
      <c r="Z7" s="41">
        <f t="shared" si="6"/>
        <v>8</v>
      </c>
      <c r="AA7" s="53">
        <f>+(C7+E7+G7+I7+K7+M7+O7+Q7)+SUM(L3:L10)</f>
        <v>33</v>
      </c>
      <c r="AB7" s="54">
        <f t="shared" si="7"/>
        <v>41</v>
      </c>
      <c r="AC7" s="12">
        <f>+AB7+0.04</f>
        <v>41.04</v>
      </c>
      <c r="AD7">
        <f t="shared" si="8"/>
        <v>3</v>
      </c>
      <c r="AH7" s="41" t="str">
        <f t="shared" si="9"/>
        <v>BCC</v>
      </c>
      <c r="AI7" s="41"/>
      <c r="AJ7" s="41" t="str">
        <f t="shared" si="10"/>
        <v>Green Monks</v>
      </c>
      <c r="AK7" s="41"/>
      <c r="AL7" s="41" t="str">
        <f t="shared" si="11"/>
        <v>Alex</v>
      </c>
      <c r="AM7" s="41"/>
      <c r="AN7" s="41" t="str">
        <f t="shared" si="12"/>
        <v>SCCC</v>
      </c>
      <c r="AO7" s="41"/>
      <c r="AP7" s="41" t="str">
        <f t="shared" si="13"/>
        <v>Alex</v>
      </c>
      <c r="AQ7" s="41"/>
      <c r="AR7" s="41" t="str">
        <f t="shared" si="14"/>
        <v>Alex</v>
      </c>
      <c r="AS7" s="41"/>
      <c r="AT7" s="41" t="str">
        <f t="shared" si="15"/>
        <v>Chequers</v>
      </c>
      <c r="AU7" s="41"/>
      <c r="AV7" s="41" t="str">
        <f t="shared" si="16"/>
        <v>Jokers</v>
      </c>
      <c r="AW7" s="9"/>
      <c r="AX7" s="9"/>
      <c r="AY7" s="9"/>
      <c r="AZ7" s="9"/>
      <c r="BA7" s="41" t="str">
        <f t="shared" si="40"/>
        <v>BCC</v>
      </c>
      <c r="BB7" s="41"/>
      <c r="BC7" s="41">
        <f t="shared" si="41"/>
      </c>
      <c r="BD7" s="41"/>
      <c r="BE7" s="41" t="str">
        <f t="shared" si="17"/>
        <v>Alex</v>
      </c>
      <c r="BF7" s="41"/>
      <c r="BG7" s="41">
        <f t="shared" si="18"/>
      </c>
      <c r="BH7" s="41"/>
      <c r="BI7" s="41">
        <f t="shared" si="19"/>
      </c>
      <c r="BJ7" s="41"/>
      <c r="BK7" s="41" t="str">
        <f t="shared" si="20"/>
        <v>Alex</v>
      </c>
      <c r="BL7" s="41"/>
      <c r="BM7" s="41">
        <f t="shared" si="21"/>
      </c>
      <c r="BN7" s="41"/>
      <c r="BO7" s="41">
        <f t="shared" si="22"/>
      </c>
      <c r="BQ7" s="9"/>
      <c r="BS7" s="41" t="str">
        <f t="shared" si="23"/>
        <v>Alex</v>
      </c>
      <c r="BT7" s="41" t="str">
        <f t="shared" si="24"/>
        <v>BCC</v>
      </c>
      <c r="BU7" s="41">
        <f t="shared" si="25"/>
      </c>
      <c r="BV7" s="41">
        <f t="shared" si="26"/>
      </c>
      <c r="BW7" s="41" t="str">
        <f t="shared" si="27"/>
        <v>Alex</v>
      </c>
      <c r="BX7" s="41" t="str">
        <f t="shared" si="28"/>
        <v>Black Horse</v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 t="str">
        <f t="shared" si="33"/>
        <v>Alex</v>
      </c>
      <c r="CD7" s="41" t="str">
        <f t="shared" si="34"/>
        <v>Plough</v>
      </c>
      <c r="CE7" s="41">
        <f t="shared" si="35"/>
      </c>
      <c r="CF7" s="41">
        <f t="shared" si="36"/>
      </c>
      <c r="CG7" s="41">
        <f t="shared" si="37"/>
      </c>
      <c r="CH7" s="41">
        <f t="shared" si="38"/>
      </c>
    </row>
    <row r="8" spans="1:86" ht="19.5" customHeight="1" thickBot="1">
      <c r="A8" s="112"/>
      <c r="B8" s="87" t="s">
        <v>57</v>
      </c>
      <c r="C8" s="6"/>
      <c r="D8" s="3">
        <f t="shared" si="39"/>
      </c>
      <c r="E8" s="6">
        <v>3</v>
      </c>
      <c r="F8" s="3">
        <f t="shared" si="42"/>
        <v>6</v>
      </c>
      <c r="G8" s="6"/>
      <c r="H8" s="3">
        <f>+IF(G8="","",9-G8)</f>
      </c>
      <c r="I8" s="6">
        <v>3</v>
      </c>
      <c r="J8" s="3">
        <f>+IF(I8="","",9-I8)</f>
        <v>6</v>
      </c>
      <c r="K8" s="61"/>
      <c r="L8" s="3">
        <f>+IF(K8="","",9-K8)</f>
      </c>
      <c r="M8" s="42"/>
      <c r="N8" s="42"/>
      <c r="O8" s="6">
        <v>5</v>
      </c>
      <c r="P8" s="3">
        <f t="shared" si="0"/>
        <v>4</v>
      </c>
      <c r="Q8" s="6"/>
      <c r="R8" s="3">
        <f t="shared" si="1"/>
      </c>
      <c r="S8" s="11"/>
      <c r="T8" s="11"/>
      <c r="U8" s="11"/>
      <c r="V8" s="50" t="str">
        <f t="shared" si="2"/>
        <v>Plough</v>
      </c>
      <c r="W8" s="41">
        <f t="shared" si="3"/>
        <v>7</v>
      </c>
      <c r="X8" s="41">
        <f t="shared" si="4"/>
        <v>2</v>
      </c>
      <c r="Y8" s="41">
        <f t="shared" si="5"/>
        <v>5</v>
      </c>
      <c r="Z8" s="41">
        <f t="shared" si="6"/>
        <v>4</v>
      </c>
      <c r="AA8" s="53">
        <f>+(C8+E8+G8+I8+K8+M8+O8+Q8)+SUM(N3:N10)</f>
        <v>26</v>
      </c>
      <c r="AB8" s="54">
        <f t="shared" si="7"/>
        <v>30</v>
      </c>
      <c r="AC8" s="12">
        <f>+AB8+0.03</f>
        <v>30.03</v>
      </c>
      <c r="AD8">
        <f t="shared" si="8"/>
        <v>7</v>
      </c>
      <c r="AH8" s="41" t="str">
        <f t="shared" si="9"/>
        <v>BCC</v>
      </c>
      <c r="AI8" s="41"/>
      <c r="AJ8" s="41" t="str">
        <f t="shared" si="10"/>
        <v>Green Monks</v>
      </c>
      <c r="AK8" s="41"/>
      <c r="AL8" s="41" t="str">
        <f t="shared" si="11"/>
        <v>Black Horse</v>
      </c>
      <c r="AM8" s="41"/>
      <c r="AN8" s="41" t="str">
        <f t="shared" si="12"/>
        <v>SCCC</v>
      </c>
      <c r="AO8" s="41"/>
      <c r="AP8" s="41" t="str">
        <f t="shared" si="13"/>
        <v>Alex</v>
      </c>
      <c r="AQ8" s="41"/>
      <c r="AR8" s="41" t="str">
        <f t="shared" si="14"/>
        <v>Plough</v>
      </c>
      <c r="AS8" s="41"/>
      <c r="AT8" s="41" t="str">
        <f t="shared" si="15"/>
        <v>Plough</v>
      </c>
      <c r="AU8" s="41"/>
      <c r="AV8" s="41" t="str">
        <f t="shared" si="16"/>
        <v>Jokers</v>
      </c>
      <c r="AW8" s="9"/>
      <c r="AX8" s="9"/>
      <c r="AY8" s="9"/>
      <c r="AZ8" s="9"/>
      <c r="BA8" s="41">
        <f t="shared" si="40"/>
      </c>
      <c r="BB8" s="41"/>
      <c r="BC8" s="51" t="str">
        <f t="shared" si="41"/>
        <v>Green Monks</v>
      </c>
      <c r="BD8" s="41"/>
      <c r="BE8" s="51">
        <f t="shared" si="17"/>
      </c>
      <c r="BF8" s="41"/>
      <c r="BG8" s="51" t="str">
        <f t="shared" si="18"/>
        <v>SCCC</v>
      </c>
      <c r="BH8" s="41"/>
      <c r="BI8" s="41">
        <f t="shared" si="19"/>
      </c>
      <c r="BJ8" s="41"/>
      <c r="BK8" s="41">
        <f t="shared" si="20"/>
      </c>
      <c r="BL8" s="41"/>
      <c r="BM8" s="51" t="str">
        <f t="shared" si="21"/>
        <v>Plough</v>
      </c>
      <c r="BN8" s="41"/>
      <c r="BO8" s="51">
        <f t="shared" si="22"/>
      </c>
      <c r="BQ8" s="9"/>
      <c r="BS8" s="41">
        <f t="shared" si="23"/>
      </c>
      <c r="BT8" s="41">
        <f t="shared" si="24"/>
      </c>
      <c r="BU8" s="41" t="str">
        <f t="shared" si="25"/>
        <v>Plough</v>
      </c>
      <c r="BV8" s="41" t="str">
        <f t="shared" si="26"/>
        <v>Green Monks</v>
      </c>
      <c r="BW8" s="41">
        <f t="shared" si="27"/>
      </c>
      <c r="BX8" s="41">
        <f t="shared" si="28"/>
      </c>
      <c r="BY8" s="41" t="str">
        <f t="shared" si="29"/>
        <v>Plough</v>
      </c>
      <c r="BZ8" s="41" t="str">
        <f t="shared" si="30"/>
        <v>SCCC</v>
      </c>
      <c r="CA8" s="41">
        <f t="shared" si="31"/>
      </c>
      <c r="CB8" s="41">
        <f t="shared" si="32"/>
      </c>
      <c r="CC8" s="41">
        <f t="shared" si="33"/>
      </c>
      <c r="CD8" s="41">
        <f t="shared" si="34"/>
      </c>
      <c r="CE8" s="41" t="str">
        <f t="shared" si="35"/>
        <v>Plough</v>
      </c>
      <c r="CF8" s="41" t="str">
        <f t="shared" si="36"/>
        <v>Chequers</v>
      </c>
      <c r="CG8" s="41">
        <f t="shared" si="37"/>
      </c>
      <c r="CH8" s="41">
        <f t="shared" si="38"/>
      </c>
    </row>
    <row r="9" spans="1:86" ht="19.5" customHeight="1" thickBot="1">
      <c r="A9" s="112"/>
      <c r="B9" s="87" t="s">
        <v>3</v>
      </c>
      <c r="C9" s="6"/>
      <c r="D9" s="3">
        <f t="shared" si="39"/>
      </c>
      <c r="E9" s="6"/>
      <c r="F9" s="3">
        <f t="shared" si="42"/>
      </c>
      <c r="G9" s="6">
        <v>4</v>
      </c>
      <c r="H9" s="3">
        <f>+IF(G9="","",9-G9)</f>
        <v>5</v>
      </c>
      <c r="I9" s="6"/>
      <c r="J9" s="3">
        <f>+IF(I9="","",9-I9)</f>
      </c>
      <c r="K9" s="40">
        <v>5</v>
      </c>
      <c r="L9" s="3">
        <f>+IF(K9="","",9-K9)</f>
        <v>4</v>
      </c>
      <c r="M9" s="62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50" t="str">
        <f t="shared" si="2"/>
        <v>Chequers</v>
      </c>
      <c r="W9" s="41">
        <f t="shared" si="3"/>
        <v>6</v>
      </c>
      <c r="X9" s="41">
        <f t="shared" si="4"/>
        <v>2</v>
      </c>
      <c r="Y9" s="41">
        <f t="shared" si="5"/>
        <v>4</v>
      </c>
      <c r="Z9" s="41">
        <f t="shared" si="6"/>
        <v>4</v>
      </c>
      <c r="AA9" s="53">
        <f>+(C9+E9+G9+I9+K9+M9+O9+Q9)+SUM(P3:P10)</f>
        <v>26</v>
      </c>
      <c r="AB9" s="54">
        <f t="shared" si="7"/>
        <v>30</v>
      </c>
      <c r="AC9" s="12">
        <f>+AB9+0.02</f>
        <v>30.02</v>
      </c>
      <c r="AD9">
        <f t="shared" si="8"/>
        <v>8</v>
      </c>
      <c r="AH9" s="41" t="str">
        <f t="shared" si="9"/>
        <v>BCC</v>
      </c>
      <c r="AI9" s="41"/>
      <c r="AJ9" s="41" t="str">
        <f t="shared" si="10"/>
        <v>Green Monks</v>
      </c>
      <c r="AK9" s="41"/>
      <c r="AL9" s="41" t="str">
        <f t="shared" si="11"/>
        <v>Black Horse</v>
      </c>
      <c r="AM9" s="41"/>
      <c r="AN9" s="41" t="str">
        <f t="shared" si="12"/>
        <v>SCCC</v>
      </c>
      <c r="AO9" s="41"/>
      <c r="AP9" s="41" t="str">
        <f t="shared" si="13"/>
        <v>Chequers</v>
      </c>
      <c r="AQ9" s="41"/>
      <c r="AR9" s="41" t="str">
        <f t="shared" si="14"/>
        <v>Plough</v>
      </c>
      <c r="AS9" s="41"/>
      <c r="AT9" s="41" t="str">
        <f t="shared" si="15"/>
        <v>Chequers</v>
      </c>
      <c r="AU9" s="41"/>
      <c r="AV9" s="41" t="str">
        <f t="shared" si="16"/>
        <v>Jokers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Black Horse</v>
      </c>
      <c r="BF9" s="41"/>
      <c r="BG9" s="41">
        <f t="shared" si="18"/>
      </c>
      <c r="BH9" s="41"/>
      <c r="BI9" s="41" t="str">
        <f t="shared" si="19"/>
        <v>Chequers</v>
      </c>
      <c r="BJ9" s="41"/>
      <c r="BK9" s="41">
        <f t="shared" si="20"/>
      </c>
      <c r="BL9" s="41"/>
      <c r="BM9" s="51">
        <f t="shared" si="21"/>
      </c>
      <c r="BN9" s="41"/>
      <c r="BO9" s="51">
        <f t="shared" si="22"/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Chequers</v>
      </c>
      <c r="BX9" s="41" t="str">
        <f t="shared" si="28"/>
        <v>Black Horse</v>
      </c>
      <c r="BY9" s="41">
        <f t="shared" si="29"/>
      </c>
      <c r="BZ9" s="41">
        <f t="shared" si="30"/>
      </c>
      <c r="CA9" s="41" t="str">
        <f t="shared" si="31"/>
        <v>Chequers</v>
      </c>
      <c r="CB9" s="41" t="str">
        <f t="shared" si="32"/>
        <v>Alex</v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</row>
    <row r="10" spans="1:88" s="2" customFormat="1" ht="19.5" customHeight="1" thickBot="1">
      <c r="A10" s="113"/>
      <c r="B10" s="87" t="s">
        <v>24</v>
      </c>
      <c r="C10" s="6"/>
      <c r="D10" s="3">
        <f t="shared" si="39"/>
      </c>
      <c r="E10" s="6"/>
      <c r="F10" s="3">
        <f t="shared" si="42"/>
      </c>
      <c r="G10" s="6"/>
      <c r="H10" s="3">
        <f>+IF(G10="","",9-G10)</f>
      </c>
      <c r="I10" s="6">
        <v>3</v>
      </c>
      <c r="J10" s="3">
        <f>+IF(I10="","",9-I10)</f>
        <v>6</v>
      </c>
      <c r="K10" s="6">
        <v>4</v>
      </c>
      <c r="L10" s="3">
        <f>+IF(K10="","",9-K10)</f>
        <v>5</v>
      </c>
      <c r="M10" s="40">
        <v>5</v>
      </c>
      <c r="N10" s="3">
        <f>+IF(M10="","",9-M10)</f>
        <v>4</v>
      </c>
      <c r="O10" s="37">
        <v>5</v>
      </c>
      <c r="P10" s="3">
        <f>+IF(O10="","",9-O10)</f>
        <v>4</v>
      </c>
      <c r="Q10" s="8"/>
      <c r="R10" s="4">
        <f>+IF(Q10&gt;0,9-Q10,"")</f>
      </c>
      <c r="S10" s="11"/>
      <c r="T10" s="11"/>
      <c r="U10" s="11"/>
      <c r="V10" s="50" t="str">
        <f t="shared" si="2"/>
        <v>Jokers</v>
      </c>
      <c r="W10" s="41">
        <f t="shared" si="3"/>
        <v>7</v>
      </c>
      <c r="X10" s="41">
        <f t="shared" si="4"/>
        <v>4</v>
      </c>
      <c r="Y10" s="41">
        <f t="shared" si="5"/>
        <v>3</v>
      </c>
      <c r="Z10" s="41">
        <f t="shared" si="6"/>
        <v>8</v>
      </c>
      <c r="AA10" s="53">
        <f>+(C10+E10+G10+I10+K10+M10+O10+Q10)+SUM(R3:R10)</f>
        <v>31</v>
      </c>
      <c r="AB10" s="54">
        <f t="shared" si="7"/>
        <v>39</v>
      </c>
      <c r="AC10" s="49">
        <f>+AB10+0.0001</f>
        <v>39.0001</v>
      </c>
      <c r="AD10" s="9">
        <f t="shared" si="8"/>
        <v>4</v>
      </c>
      <c r="AE10" s="9"/>
      <c r="AF10" s="13"/>
      <c r="AG10" s="13"/>
      <c r="AH10" s="41" t="str">
        <f t="shared" si="9"/>
        <v>BCC</v>
      </c>
      <c r="AI10" s="41"/>
      <c r="AJ10" s="41" t="str">
        <f t="shared" si="10"/>
        <v>Green Monks</v>
      </c>
      <c r="AK10" s="41"/>
      <c r="AL10" s="41" t="str">
        <f t="shared" si="11"/>
        <v>Black Horse</v>
      </c>
      <c r="AM10" s="41"/>
      <c r="AN10" s="41" t="str">
        <f t="shared" si="12"/>
        <v>SCCC</v>
      </c>
      <c r="AO10" s="41"/>
      <c r="AP10" s="41" t="str">
        <f t="shared" si="13"/>
        <v>Alex</v>
      </c>
      <c r="AQ10" s="41"/>
      <c r="AR10" s="41" t="str">
        <f t="shared" si="14"/>
        <v>Jokers</v>
      </c>
      <c r="AS10" s="41"/>
      <c r="AT10" s="41" t="str">
        <f t="shared" si="15"/>
        <v>Jokers</v>
      </c>
      <c r="AU10" s="41"/>
      <c r="AV10" s="41" t="str">
        <f t="shared" si="16"/>
        <v>Jokers</v>
      </c>
      <c r="AW10" s="9"/>
      <c r="AX10" s="9"/>
      <c r="AY10" s="9"/>
      <c r="AZ10" s="13"/>
      <c r="BA10" s="41">
        <f t="shared" si="40"/>
      </c>
      <c r="BB10" s="41"/>
      <c r="BC10" s="41">
        <f t="shared" si="41"/>
      </c>
      <c r="BD10" s="41"/>
      <c r="BE10" s="41">
        <f t="shared" si="17"/>
      </c>
      <c r="BF10" s="41"/>
      <c r="BG10" s="41" t="str">
        <f t="shared" si="18"/>
        <v>SCCC</v>
      </c>
      <c r="BH10" s="41"/>
      <c r="BI10" s="41" t="str">
        <f t="shared" si="19"/>
        <v>Alex</v>
      </c>
      <c r="BJ10" s="41"/>
      <c r="BK10" s="41" t="str">
        <f t="shared" si="20"/>
        <v>Jokers</v>
      </c>
      <c r="BL10" s="41"/>
      <c r="BM10" s="51" t="str">
        <f t="shared" si="21"/>
        <v>Jokers</v>
      </c>
      <c r="BN10" s="41"/>
      <c r="BO10" s="51">
        <f t="shared" si="22"/>
      </c>
      <c r="BP10" s="9"/>
      <c r="BQ10" s="9"/>
      <c r="BR10" s="13"/>
      <c r="BS10" s="41">
        <f t="shared" si="23"/>
      </c>
      <c r="BT10" s="41">
        <f t="shared" si="24"/>
      </c>
      <c r="BU10" s="41">
        <f t="shared" si="25"/>
      </c>
      <c r="BV10" s="41">
        <f t="shared" si="26"/>
      </c>
      <c r="BW10" s="41">
        <f t="shared" si="27"/>
      </c>
      <c r="BX10" s="41">
        <f t="shared" si="28"/>
      </c>
      <c r="BY10" s="41" t="str">
        <f t="shared" si="29"/>
        <v>Jokers</v>
      </c>
      <c r="BZ10" s="41" t="str">
        <f t="shared" si="30"/>
        <v>SCCC</v>
      </c>
      <c r="CA10" s="41" t="str">
        <f t="shared" si="31"/>
        <v>Jokers</v>
      </c>
      <c r="CB10" s="41" t="str">
        <f t="shared" si="32"/>
        <v>Alex</v>
      </c>
      <c r="CC10" s="41" t="str">
        <f t="shared" si="33"/>
        <v>Jokers</v>
      </c>
      <c r="CD10" s="41" t="str">
        <f t="shared" si="34"/>
        <v>Plough</v>
      </c>
      <c r="CE10" s="41" t="str">
        <f t="shared" si="35"/>
        <v>Jokers</v>
      </c>
      <c r="CF10" s="41" t="str">
        <f t="shared" si="36"/>
        <v>Chequers</v>
      </c>
      <c r="CG10" s="41">
        <f t="shared" si="37"/>
      </c>
      <c r="CH10" s="41">
        <f t="shared" si="38"/>
      </c>
      <c r="CI10" s="13"/>
      <c r="CJ10" s="13"/>
    </row>
    <row r="11" spans="2:70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</row>
    <row r="12" spans="2:70" s="2" customFormat="1" ht="17.25" thickBot="1">
      <c r="B12" s="23" t="s">
        <v>19</v>
      </c>
      <c r="C12" s="22"/>
      <c r="D12" s="22"/>
      <c r="F12" s="55" t="s">
        <v>35</v>
      </c>
      <c r="G12" s="30"/>
      <c r="H12" s="31"/>
      <c r="N12" s="60" t="s">
        <v>25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</row>
    <row r="13" spans="2:70" s="2" customFormat="1" ht="17.25" thickBot="1">
      <c r="B13" s="29" t="s">
        <v>18</v>
      </c>
      <c r="C13" s="22"/>
      <c r="D13" s="22"/>
      <c r="N13" s="135" t="s">
        <v>72</v>
      </c>
      <c r="O13" s="148"/>
      <c r="P13" s="149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</row>
    <row r="14" spans="14:7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 t="str">
        <f>IF($AD$6=$V14,$V6,"")</f>
        <v>SCCC</v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SCCC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</row>
    <row r="15" spans="1:186" s="2" customFormat="1" ht="17.25" thickBot="1">
      <c r="A15" s="103" t="s">
        <v>53</v>
      </c>
      <c r="B15" s="104"/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5"/>
      <c r="Q15" s="10"/>
      <c r="R15" s="25"/>
      <c r="S15" s="25"/>
      <c r="T15" s="25"/>
      <c r="U15" s="47"/>
      <c r="V15" s="5">
        <v>2</v>
      </c>
      <c r="W15" s="5">
        <f>IF($AD3=$V15,$V3,"")</f>
      </c>
      <c r="X15" s="5" t="str">
        <f>IF($AD4=$V15,$V4,"")</f>
        <v>Green Monks</v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Green Monks</v>
      </c>
      <c r="AF15" s="5"/>
      <c r="AG15" s="5"/>
      <c r="AH15" s="5"/>
      <c r="AI15" s="5"/>
      <c r="AJ15" s="5"/>
      <c r="BP15" s="13"/>
      <c r="BQ15" s="13"/>
      <c r="GD15" s="63"/>
    </row>
    <row r="16" spans="1:186" s="2" customFormat="1" ht="17.25" thickBot="1">
      <c r="A16" s="105"/>
      <c r="B16" s="106"/>
      <c r="C16" s="143" t="s">
        <v>9</v>
      </c>
      <c r="D16" s="142"/>
      <c r="E16" s="141" t="s">
        <v>16</v>
      </c>
      <c r="F16" s="142"/>
      <c r="G16" s="141" t="s">
        <v>11</v>
      </c>
      <c r="H16" s="142"/>
      <c r="I16" s="141" t="s">
        <v>26</v>
      </c>
      <c r="J16" s="145"/>
      <c r="K16" s="146" t="s">
        <v>27</v>
      </c>
      <c r="L16" s="147"/>
      <c r="M16" s="144" t="s">
        <v>28</v>
      </c>
      <c r="N16" s="140"/>
      <c r="O16" s="139" t="s">
        <v>13</v>
      </c>
      <c r="P16" s="140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 t="str">
        <f>IF($AD7=$V16,$V7,"")</f>
        <v>Alex</v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Alex</v>
      </c>
      <c r="AF16" s="5"/>
      <c r="AG16" s="5"/>
      <c r="AH16" s="5"/>
      <c r="AI16" s="5"/>
      <c r="AJ16" s="5"/>
      <c r="BP16" s="13"/>
      <c r="BQ16" s="13"/>
      <c r="GD16" s="63"/>
    </row>
    <row r="17" spans="1:186" s="2" customFormat="1" ht="17.25" thickBot="1">
      <c r="A17" s="57">
        <v>1</v>
      </c>
      <c r="B17" s="88" t="str">
        <f aca="true" t="shared" si="44" ref="B17:B24">+AE14</f>
        <v>SCCC</v>
      </c>
      <c r="C17" s="95">
        <f aca="true" t="shared" si="45" ref="C17:C24">+AE23</f>
        <v>7</v>
      </c>
      <c r="D17" s="95"/>
      <c r="E17" s="95">
        <f aca="true" t="shared" si="46" ref="E17:E24">+AE33</f>
        <v>6</v>
      </c>
      <c r="F17" s="95"/>
      <c r="G17" s="95">
        <f aca="true" t="shared" si="47" ref="G17:G24">+C17-E17</f>
        <v>1</v>
      </c>
      <c r="H17" s="95"/>
      <c r="I17" s="95">
        <f aca="true" t="shared" si="48" ref="I17:I24">+AE43</f>
        <v>35</v>
      </c>
      <c r="J17" s="95"/>
      <c r="K17" s="95">
        <f aca="true" t="shared" si="49" ref="K17:K24">+C17*9-I17</f>
        <v>28</v>
      </c>
      <c r="L17" s="102"/>
      <c r="M17" s="95">
        <f aca="true" t="shared" si="50" ref="M17:M24">+I17-K17</f>
        <v>7</v>
      </c>
      <c r="N17" s="95"/>
      <c r="O17" s="95">
        <f aca="true" t="shared" si="51" ref="O17:O24">+E17*2+I17</f>
        <v>47</v>
      </c>
      <c r="P17" s="10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 t="str">
        <f>IF($AD10=$V17,$V10,"")</f>
        <v>Jokers</v>
      </c>
      <c r="AE17" s="5" t="str">
        <f t="shared" si="43"/>
        <v>Jokers</v>
      </c>
      <c r="AF17" s="5"/>
      <c r="AG17" s="5"/>
      <c r="AH17" s="5"/>
      <c r="AI17" s="5"/>
      <c r="AJ17" s="5"/>
      <c r="BP17" s="13"/>
      <c r="BQ17" s="13"/>
      <c r="GD17" s="63"/>
    </row>
    <row r="18" spans="1:186" s="2" customFormat="1" ht="17.25" thickBot="1">
      <c r="A18" s="57">
        <v>2</v>
      </c>
      <c r="B18" s="88" t="str">
        <f t="shared" si="44"/>
        <v>Green Monks</v>
      </c>
      <c r="C18" s="95">
        <f t="shared" si="45"/>
        <v>7</v>
      </c>
      <c r="D18" s="95"/>
      <c r="E18" s="95">
        <f t="shared" si="46"/>
        <v>4</v>
      </c>
      <c r="F18" s="95"/>
      <c r="G18" s="95">
        <f t="shared" si="47"/>
        <v>3</v>
      </c>
      <c r="H18" s="95"/>
      <c r="I18" s="95">
        <f t="shared" si="48"/>
        <v>34</v>
      </c>
      <c r="J18" s="95"/>
      <c r="K18" s="95">
        <f t="shared" si="49"/>
        <v>29</v>
      </c>
      <c r="L18" s="102"/>
      <c r="M18" s="95">
        <f t="shared" si="50"/>
        <v>5</v>
      </c>
      <c r="N18" s="95"/>
      <c r="O18" s="95">
        <f t="shared" si="51"/>
        <v>42</v>
      </c>
      <c r="P18" s="102"/>
      <c r="Q18" s="43"/>
      <c r="R18"/>
      <c r="S18" s="48"/>
      <c r="T18" s="48"/>
      <c r="U18" s="47"/>
      <c r="V18" s="5">
        <v>5</v>
      </c>
      <c r="W18" s="5" t="str">
        <f>IF($AD3=$V18,$V3,"")</f>
        <v>BCC</v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BCC</v>
      </c>
      <c r="AF18" s="5"/>
      <c r="AG18" s="5"/>
      <c r="AH18" s="5"/>
      <c r="AI18" s="5"/>
      <c r="AJ18" s="5"/>
      <c r="BP18" s="13"/>
      <c r="BQ18" s="13"/>
      <c r="GD18"/>
    </row>
    <row r="19" spans="1:89" ht="17.25" thickBot="1">
      <c r="A19" s="59">
        <v>3</v>
      </c>
      <c r="B19" s="88" t="str">
        <f t="shared" si="44"/>
        <v>Alex</v>
      </c>
      <c r="C19" s="96">
        <f t="shared" si="45"/>
        <v>7</v>
      </c>
      <c r="D19" s="96"/>
      <c r="E19" s="96">
        <f t="shared" si="46"/>
        <v>4</v>
      </c>
      <c r="F19" s="96"/>
      <c r="G19" s="96">
        <f t="shared" si="47"/>
        <v>3</v>
      </c>
      <c r="H19" s="96"/>
      <c r="I19" s="96">
        <f t="shared" si="48"/>
        <v>33</v>
      </c>
      <c r="J19" s="96"/>
      <c r="K19" s="96">
        <f t="shared" si="49"/>
        <v>30</v>
      </c>
      <c r="L19" s="130"/>
      <c r="M19" s="96">
        <f t="shared" si="50"/>
        <v>3</v>
      </c>
      <c r="N19" s="96"/>
      <c r="O19" s="96">
        <f t="shared" si="51"/>
        <v>41</v>
      </c>
      <c r="P19" s="130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Black Horse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Black Horse</v>
      </c>
      <c r="AF19" s="5"/>
      <c r="AG19" s="5"/>
      <c r="AH19" s="5"/>
      <c r="AI19" s="5"/>
      <c r="AJ19" s="5"/>
      <c r="BO19"/>
      <c r="BQ19" s="9"/>
      <c r="CK19" s="90"/>
    </row>
    <row r="20" spans="1:89" ht="17.25" thickBot="1">
      <c r="A20" s="59">
        <v>4</v>
      </c>
      <c r="B20" s="88" t="str">
        <f t="shared" si="44"/>
        <v>Jokers</v>
      </c>
      <c r="C20" s="96">
        <f t="shared" si="45"/>
        <v>7</v>
      </c>
      <c r="D20" s="96"/>
      <c r="E20" s="96">
        <f t="shared" si="46"/>
        <v>4</v>
      </c>
      <c r="F20" s="96"/>
      <c r="G20" s="96">
        <f t="shared" si="47"/>
        <v>3</v>
      </c>
      <c r="H20" s="96"/>
      <c r="I20" s="96">
        <f t="shared" si="48"/>
        <v>31</v>
      </c>
      <c r="J20" s="96"/>
      <c r="K20" s="96">
        <f t="shared" si="49"/>
        <v>32</v>
      </c>
      <c r="L20" s="130"/>
      <c r="M20" s="96">
        <f t="shared" si="50"/>
        <v>-1</v>
      </c>
      <c r="N20" s="96"/>
      <c r="O20" s="96">
        <f t="shared" si="51"/>
        <v>39</v>
      </c>
      <c r="P20" s="130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 t="str">
        <f>IF($AD8=$V20,$V8,"")</f>
        <v>Plough</v>
      </c>
      <c r="AC20" s="5">
        <f>IF($AD9=$V20,$V9,"")</f>
      </c>
      <c r="AD20" s="5">
        <f>IF($AD10=$V20,$V10,"")</f>
      </c>
      <c r="AE20" s="5" t="str">
        <f t="shared" si="43"/>
        <v>Plough</v>
      </c>
      <c r="AF20" s="5"/>
      <c r="AG20" s="5"/>
      <c r="AH20" s="5"/>
      <c r="AI20" s="5"/>
      <c r="AJ20" s="5"/>
      <c r="BO20"/>
      <c r="BQ20" s="9"/>
      <c r="CK20" s="90"/>
    </row>
    <row r="21" spans="1:89" ht="17.25" thickBot="1">
      <c r="A21" s="59">
        <v>5</v>
      </c>
      <c r="B21" s="88" t="str">
        <f t="shared" si="44"/>
        <v>BCC</v>
      </c>
      <c r="C21" s="96">
        <f t="shared" si="45"/>
        <v>6</v>
      </c>
      <c r="D21" s="96"/>
      <c r="E21" s="96">
        <f t="shared" si="46"/>
        <v>3</v>
      </c>
      <c r="F21" s="96"/>
      <c r="G21" s="96">
        <f t="shared" si="47"/>
        <v>3</v>
      </c>
      <c r="H21" s="96"/>
      <c r="I21" s="96">
        <f t="shared" si="48"/>
        <v>29</v>
      </c>
      <c r="J21" s="96"/>
      <c r="K21" s="96">
        <f t="shared" si="49"/>
        <v>25</v>
      </c>
      <c r="L21" s="96"/>
      <c r="M21" s="96">
        <f t="shared" si="50"/>
        <v>4</v>
      </c>
      <c r="N21" s="96"/>
      <c r="O21" s="96">
        <f t="shared" si="51"/>
        <v>35</v>
      </c>
      <c r="P21" s="9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 t="str">
        <f>IF($AD9=$V21,$V9,"")</f>
        <v>Chequers</v>
      </c>
      <c r="AD21" s="5">
        <f>IF($AD10=$V21,$V10,"")</f>
      </c>
      <c r="AE21" s="5" t="str">
        <f t="shared" si="43"/>
        <v>Chequers</v>
      </c>
      <c r="AF21" s="5"/>
      <c r="AG21" s="5"/>
      <c r="AH21" s="5"/>
      <c r="AI21" s="5"/>
      <c r="AJ21" s="5"/>
      <c r="BO21"/>
      <c r="BQ21" s="9"/>
      <c r="CK21" s="90"/>
    </row>
    <row r="22" spans="1:69" ht="17.25" thickBot="1">
      <c r="A22" s="59">
        <v>6</v>
      </c>
      <c r="B22" s="88" t="str">
        <f t="shared" si="44"/>
        <v>Black Horse</v>
      </c>
      <c r="C22" s="95">
        <f t="shared" si="45"/>
        <v>7</v>
      </c>
      <c r="D22" s="95"/>
      <c r="E22" s="95">
        <f t="shared" si="46"/>
        <v>2</v>
      </c>
      <c r="F22" s="95"/>
      <c r="G22" s="95">
        <f t="shared" si="47"/>
        <v>5</v>
      </c>
      <c r="H22" s="95"/>
      <c r="I22" s="95">
        <f t="shared" si="48"/>
        <v>29</v>
      </c>
      <c r="J22" s="95"/>
      <c r="K22" s="95">
        <f t="shared" si="49"/>
        <v>34</v>
      </c>
      <c r="L22" s="95"/>
      <c r="M22" s="95">
        <f t="shared" si="50"/>
        <v>-5</v>
      </c>
      <c r="N22" s="95"/>
      <c r="O22" s="95">
        <f t="shared" si="51"/>
        <v>33</v>
      </c>
      <c r="P22" s="95"/>
      <c r="Q22" s="56"/>
      <c r="W22" t="s">
        <v>9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9">
        <v>7</v>
      </c>
      <c r="B23" s="88" t="str">
        <f t="shared" si="44"/>
        <v>Plough</v>
      </c>
      <c r="C23" s="94">
        <f t="shared" si="45"/>
        <v>7</v>
      </c>
      <c r="D23" s="94"/>
      <c r="E23" s="94">
        <f t="shared" si="46"/>
        <v>2</v>
      </c>
      <c r="F23" s="94"/>
      <c r="G23" s="94">
        <f t="shared" si="47"/>
        <v>5</v>
      </c>
      <c r="H23" s="94"/>
      <c r="I23" s="94">
        <f t="shared" si="48"/>
        <v>26</v>
      </c>
      <c r="J23" s="94"/>
      <c r="K23" s="94">
        <f t="shared" si="49"/>
        <v>37</v>
      </c>
      <c r="L23" s="94"/>
      <c r="M23" s="94">
        <f t="shared" si="50"/>
        <v>-11</v>
      </c>
      <c r="N23" s="94"/>
      <c r="O23" s="94">
        <f t="shared" si="51"/>
        <v>30</v>
      </c>
      <c r="P23" s="94"/>
      <c r="Q23" s="56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  <v>7</v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7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9">
        <v>8</v>
      </c>
      <c r="B24" s="88" t="str">
        <f t="shared" si="44"/>
        <v>Chequers</v>
      </c>
      <c r="C24" s="94">
        <f t="shared" si="45"/>
        <v>6</v>
      </c>
      <c r="D24" s="94"/>
      <c r="E24" s="94">
        <f t="shared" si="46"/>
        <v>2</v>
      </c>
      <c r="F24" s="94"/>
      <c r="G24" s="94">
        <f t="shared" si="47"/>
        <v>4</v>
      </c>
      <c r="H24" s="94"/>
      <c r="I24" s="94">
        <f t="shared" si="48"/>
        <v>26</v>
      </c>
      <c r="J24" s="94"/>
      <c r="K24" s="94">
        <f t="shared" si="49"/>
        <v>28</v>
      </c>
      <c r="L24" s="94"/>
      <c r="M24" s="94">
        <f t="shared" si="50"/>
        <v>-2</v>
      </c>
      <c r="N24" s="94"/>
      <c r="O24" s="94">
        <f t="shared" si="51"/>
        <v>30</v>
      </c>
      <c r="P24" s="94"/>
      <c r="Q24" s="56"/>
      <c r="V24" s="5">
        <v>2</v>
      </c>
      <c r="W24" s="5">
        <f t="shared" si="52"/>
      </c>
      <c r="X24" s="5">
        <f t="shared" si="53"/>
        <v>7</v>
      </c>
      <c r="Y24" s="5">
        <f t="shared" si="54"/>
      </c>
      <c r="Z24" s="5">
        <f t="shared" si="55"/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7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  <v>7</v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  <v>7</v>
      </c>
      <c r="AE26" s="5">
        <f t="shared" si="60"/>
        <v>7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  <v>6</v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  <v>7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7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</c>
      <c r="Y29" s="5">
        <f t="shared" si="54"/>
      </c>
      <c r="Z29" s="5">
        <f t="shared" si="55"/>
      </c>
      <c r="AA29" s="5">
        <f t="shared" si="56"/>
      </c>
      <c r="AB29" s="5">
        <f t="shared" si="57"/>
        <v>7</v>
      </c>
      <c r="AC29" s="5">
        <f t="shared" si="58"/>
      </c>
      <c r="AD29" s="5">
        <f t="shared" si="59"/>
      </c>
      <c r="AE29" s="5">
        <f t="shared" si="60"/>
        <v>7</v>
      </c>
      <c r="BO29"/>
      <c r="BQ29" s="9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  <v>6</v>
      </c>
      <c r="AD30" s="5">
        <f t="shared" si="59"/>
      </c>
      <c r="AE30" s="5">
        <f t="shared" si="60"/>
        <v>6</v>
      </c>
      <c r="BO30"/>
      <c r="BQ30" s="9"/>
    </row>
    <row r="31" spans="67:69" ht="12.75">
      <c r="BO31"/>
      <c r="BQ31" s="9"/>
    </row>
    <row r="32" spans="23:69" ht="12.75">
      <c r="W32" t="s">
        <v>10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  <v>6</v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6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  <v>4</v>
      </c>
      <c r="Y34" s="5">
        <f t="shared" si="63"/>
      </c>
      <c r="Z34" s="5">
        <f t="shared" si="64"/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</row>
    <row r="35" spans="8:69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  <v>4</v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4</v>
      </c>
      <c r="BO35"/>
      <c r="BQ35" s="9"/>
    </row>
    <row r="36" spans="22:69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  <v>4</v>
      </c>
      <c r="AE36" s="5">
        <f t="shared" si="69"/>
        <v>4</v>
      </c>
      <c r="BO36"/>
      <c r="BQ36" s="9"/>
    </row>
    <row r="37" spans="22:69" ht="12.75">
      <c r="V37">
        <v>5</v>
      </c>
      <c r="W37" s="5">
        <f t="shared" si="61"/>
        <v>3</v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3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  <v>2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2</v>
      </c>
      <c r="BO38"/>
      <c r="BQ38" s="9"/>
    </row>
    <row r="39" spans="22:69" ht="12.75">
      <c r="V39" s="5">
        <v>7</v>
      </c>
      <c r="W39" s="5">
        <f t="shared" si="61"/>
      </c>
      <c r="X39" s="5">
        <f t="shared" si="62"/>
      </c>
      <c r="Y39" s="5">
        <f t="shared" si="63"/>
      </c>
      <c r="Z39" s="5">
        <f t="shared" si="64"/>
      </c>
      <c r="AA39" s="5">
        <f t="shared" si="65"/>
      </c>
      <c r="AB39" s="5">
        <f t="shared" si="66"/>
        <v>2</v>
      </c>
      <c r="AC39" s="5">
        <f t="shared" si="67"/>
      </c>
      <c r="AD39" s="5">
        <f t="shared" si="68"/>
      </c>
      <c r="AE39" s="5">
        <f t="shared" si="69"/>
        <v>2</v>
      </c>
      <c r="BO39"/>
      <c r="BQ39" s="9"/>
    </row>
    <row r="40" spans="22:69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  <v>2</v>
      </c>
      <c r="AD40" s="5">
        <f t="shared" si="68"/>
      </c>
      <c r="AE40" s="5">
        <f t="shared" si="69"/>
        <v>2</v>
      </c>
      <c r="BO40"/>
      <c r="BQ40" s="9"/>
    </row>
    <row r="41" spans="67:69" ht="12.75">
      <c r="BO41"/>
      <c r="BQ41" s="9"/>
    </row>
    <row r="42" spans="23:69" ht="12.75">
      <c r="W42" t="s">
        <v>17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  <v>35</v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35</v>
      </c>
      <c r="BO43"/>
      <c r="BQ43" s="9"/>
    </row>
    <row r="44" spans="22:69" ht="12.75">
      <c r="V44" s="5">
        <v>2</v>
      </c>
      <c r="W44" s="5">
        <f t="shared" si="70"/>
      </c>
      <c r="X44" s="5">
        <f t="shared" si="71"/>
        <v>34</v>
      </c>
      <c r="Y44" s="5">
        <f t="shared" si="72"/>
      </c>
      <c r="Z44" s="5">
        <f t="shared" si="73"/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34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  <v>33</v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33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  <v>31</v>
      </c>
      <c r="AE46" s="5">
        <f t="shared" si="78"/>
        <v>31</v>
      </c>
      <c r="BO46"/>
      <c r="BQ46" s="9"/>
    </row>
    <row r="47" spans="22:69" ht="12.75">
      <c r="V47" s="5">
        <v>5</v>
      </c>
      <c r="W47" s="5">
        <f t="shared" si="70"/>
        <v>29</v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29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  <v>29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29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</c>
      <c r="Y49" s="5">
        <f t="shared" si="72"/>
      </c>
      <c r="Z49" s="5">
        <f t="shared" si="73"/>
      </c>
      <c r="AA49" s="5">
        <f t="shared" si="74"/>
      </c>
      <c r="AB49" s="5">
        <f t="shared" si="75"/>
        <v>26</v>
      </c>
      <c r="AC49" s="5">
        <f t="shared" si="76"/>
      </c>
      <c r="AD49" s="5">
        <f t="shared" si="77"/>
      </c>
      <c r="AE49" s="5">
        <f t="shared" si="78"/>
        <v>26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  <v>26</v>
      </c>
      <c r="AD50" s="5">
        <f t="shared" si="77"/>
      </c>
      <c r="AE50" s="5">
        <f t="shared" si="78"/>
        <v>26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M2:N2"/>
    <mergeCell ref="O24:P24"/>
    <mergeCell ref="C22:D22"/>
    <mergeCell ref="G22:H22"/>
    <mergeCell ref="C24:D24"/>
    <mergeCell ref="E24:F24"/>
    <mergeCell ref="G24:H24"/>
    <mergeCell ref="I24:J24"/>
    <mergeCell ref="K24:L24"/>
    <mergeCell ref="M24:N24"/>
    <mergeCell ref="N13:P13"/>
    <mergeCell ref="G18:H18"/>
    <mergeCell ref="I19:J19"/>
    <mergeCell ref="C15:P15"/>
    <mergeCell ref="M16:N16"/>
    <mergeCell ref="C18:D18"/>
    <mergeCell ref="E18:F18"/>
    <mergeCell ref="I18:J18"/>
    <mergeCell ref="C19:D19"/>
    <mergeCell ref="E19:F19"/>
    <mergeCell ref="I23:J23"/>
    <mergeCell ref="E22:F22"/>
    <mergeCell ref="K20:L20"/>
    <mergeCell ref="I21:J21"/>
    <mergeCell ref="I22:J22"/>
    <mergeCell ref="G21:H21"/>
    <mergeCell ref="K21:L21"/>
    <mergeCell ref="I20:J20"/>
    <mergeCell ref="G20:H20"/>
    <mergeCell ref="C1:R1"/>
    <mergeCell ref="O2:P2"/>
    <mergeCell ref="Q2:R2"/>
    <mergeCell ref="E20:F20"/>
    <mergeCell ref="E23:F23"/>
    <mergeCell ref="C21:D21"/>
    <mergeCell ref="E21:F21"/>
    <mergeCell ref="C20:D20"/>
    <mergeCell ref="C23:D23"/>
    <mergeCell ref="G23:H23"/>
    <mergeCell ref="C17:D17"/>
    <mergeCell ref="E17:F17"/>
    <mergeCell ref="G17:H17"/>
    <mergeCell ref="A1:B2"/>
    <mergeCell ref="A3:A10"/>
    <mergeCell ref="K2:L2"/>
    <mergeCell ref="C2:D2"/>
    <mergeCell ref="E2:F2"/>
    <mergeCell ref="G2:H2"/>
    <mergeCell ref="I2:J2"/>
    <mergeCell ref="O17:P17"/>
    <mergeCell ref="O18:P18"/>
    <mergeCell ref="K17:L17"/>
    <mergeCell ref="O19:P19"/>
    <mergeCell ref="M18:N18"/>
    <mergeCell ref="A15:B16"/>
    <mergeCell ref="E16:F16"/>
    <mergeCell ref="C16:D16"/>
    <mergeCell ref="G19:H19"/>
    <mergeCell ref="I17:J17"/>
    <mergeCell ref="G16:H16"/>
    <mergeCell ref="K16:L16"/>
    <mergeCell ref="O16:P16"/>
    <mergeCell ref="K19:L19"/>
    <mergeCell ref="M19:N19"/>
    <mergeCell ref="O21:P21"/>
    <mergeCell ref="M20:N20"/>
    <mergeCell ref="I16:J16"/>
    <mergeCell ref="M17:N17"/>
    <mergeCell ref="K18:L18"/>
    <mergeCell ref="O20:P20"/>
    <mergeCell ref="O23:P23"/>
    <mergeCell ref="M22:N22"/>
    <mergeCell ref="M23:N23"/>
    <mergeCell ref="M21:N21"/>
    <mergeCell ref="K22:L22"/>
    <mergeCell ref="O22:P22"/>
    <mergeCell ref="K23:L23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7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150" t="s">
        <v>31</v>
      </c>
      <c r="B1" s="151"/>
      <c r="C1" s="152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60</v>
      </c>
      <c r="B3" s="21"/>
      <c r="C3" s="20"/>
      <c r="D3" s="20" t="s">
        <v>61</v>
      </c>
      <c r="E3" s="21"/>
      <c r="F3" s="20"/>
      <c r="G3" s="20" t="s">
        <v>62</v>
      </c>
      <c r="H3" s="21"/>
      <c r="I3" s="20"/>
      <c r="J3" s="20" t="s">
        <v>63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69" t="s">
        <v>3</v>
      </c>
      <c r="B5" s="71">
        <v>4</v>
      </c>
      <c r="C5" s="13"/>
      <c r="D5" s="19"/>
      <c r="E5" s="17"/>
      <c r="H5" s="17"/>
      <c r="K5" s="17"/>
    </row>
    <row r="6" spans="1:11" s="2" customFormat="1" ht="15" customHeight="1" thickBot="1">
      <c r="A6" s="69" t="s">
        <v>4</v>
      </c>
      <c r="B6" s="67">
        <v>5</v>
      </c>
      <c r="C6" s="13"/>
      <c r="D6" s="19"/>
      <c r="E6" s="17"/>
      <c r="G6" s="13"/>
      <c r="H6" s="17"/>
      <c r="J6" s="159" t="s">
        <v>79</v>
      </c>
      <c r="K6" s="17"/>
    </row>
    <row r="7" spans="1:11" s="2" customFormat="1" ht="15" customHeight="1" thickBot="1">
      <c r="A7" s="70"/>
      <c r="B7" s="17"/>
      <c r="D7" s="69" t="s">
        <v>4</v>
      </c>
      <c r="E7" s="71">
        <v>4</v>
      </c>
      <c r="H7" s="17"/>
      <c r="J7" s="160"/>
      <c r="K7" s="17"/>
    </row>
    <row r="8" spans="1:11" s="2" customFormat="1" ht="15" customHeight="1" thickBot="1">
      <c r="A8" s="69" t="s">
        <v>1</v>
      </c>
      <c r="B8" s="71">
        <v>5</v>
      </c>
      <c r="C8" s="13"/>
      <c r="D8" s="69" t="s">
        <v>1</v>
      </c>
      <c r="E8" s="67">
        <v>5</v>
      </c>
      <c r="H8" s="17"/>
      <c r="J8" s="160"/>
      <c r="K8" s="17"/>
    </row>
    <row r="9" spans="1:11" s="2" customFormat="1" ht="15" customHeight="1" thickBot="1">
      <c r="A9" s="69" t="s">
        <v>68</v>
      </c>
      <c r="B9" s="67">
        <v>4</v>
      </c>
      <c r="C9" s="13"/>
      <c r="D9" s="19"/>
      <c r="E9" s="17"/>
      <c r="H9" s="17"/>
      <c r="K9" s="17"/>
    </row>
    <row r="10" spans="1:11" s="2" customFormat="1" ht="15" customHeight="1" thickBot="1">
      <c r="A10" s="70"/>
      <c r="B10" s="17"/>
      <c r="D10" s="19"/>
      <c r="E10" s="17"/>
      <c r="G10" s="156" t="s">
        <v>1</v>
      </c>
      <c r="H10" s="158">
        <v>2</v>
      </c>
      <c r="K10" s="17"/>
    </row>
    <row r="11" spans="1:11" s="2" customFormat="1" ht="15" customHeight="1" thickBot="1">
      <c r="A11" s="69" t="s">
        <v>57</v>
      </c>
      <c r="B11" s="71">
        <v>4</v>
      </c>
      <c r="C11" s="13"/>
      <c r="E11" s="17"/>
      <c r="G11" s="157"/>
      <c r="H11" s="155"/>
      <c r="K11" s="17"/>
    </row>
    <row r="12" spans="1:11" s="2" customFormat="1" ht="15" customHeight="1" thickBot="1">
      <c r="A12" s="69" t="s">
        <v>6</v>
      </c>
      <c r="B12" s="67">
        <v>5</v>
      </c>
      <c r="C12" s="13"/>
      <c r="E12" s="17"/>
      <c r="G12" s="156" t="s">
        <v>5</v>
      </c>
      <c r="H12" s="154">
        <v>5</v>
      </c>
      <c r="K12" s="17"/>
    </row>
    <row r="13" spans="1:11" s="2" customFormat="1" ht="15" customHeight="1" thickBot="1">
      <c r="A13" s="70"/>
      <c r="B13" s="17"/>
      <c r="D13" s="69" t="s">
        <v>6</v>
      </c>
      <c r="E13" s="71">
        <v>4</v>
      </c>
      <c r="G13" s="157"/>
      <c r="H13" s="155"/>
      <c r="K13" s="17"/>
    </row>
    <row r="14" spans="1:11" s="2" customFormat="1" ht="15" customHeight="1" thickBot="1">
      <c r="A14" s="69" t="s">
        <v>66</v>
      </c>
      <c r="B14" s="72">
        <v>3</v>
      </c>
      <c r="C14" s="13"/>
      <c r="D14" s="69" t="s">
        <v>5</v>
      </c>
      <c r="E14" s="67">
        <v>5</v>
      </c>
      <c r="G14" s="19"/>
      <c r="H14" s="17"/>
      <c r="K14" s="17"/>
    </row>
    <row r="15" spans="1:11" s="2" customFormat="1" ht="15" customHeight="1" thickBot="1">
      <c r="A15" s="69" t="s">
        <v>5</v>
      </c>
      <c r="B15" s="73">
        <v>5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70"/>
      <c r="B16" s="17"/>
      <c r="D16" s="19"/>
      <c r="E16" s="17"/>
      <c r="G16" s="19"/>
      <c r="H16" s="17"/>
      <c r="J16" s="156" t="s">
        <v>5</v>
      </c>
      <c r="K16" s="158">
        <v>5</v>
      </c>
    </row>
    <row r="17" spans="1:11" s="2" customFormat="1" ht="15" customHeight="1" thickBot="1">
      <c r="A17" s="69" t="s">
        <v>69</v>
      </c>
      <c r="B17" s="68"/>
      <c r="C17" s="13"/>
      <c r="D17" s="19"/>
      <c r="E17" s="17"/>
      <c r="G17" s="19"/>
      <c r="H17" s="17"/>
      <c r="J17" s="157"/>
      <c r="K17" s="155"/>
    </row>
    <row r="18" spans="1:11" s="2" customFormat="1" ht="15" customHeight="1" thickBot="1">
      <c r="A18" s="69" t="s">
        <v>24</v>
      </c>
      <c r="B18" s="71"/>
      <c r="C18" s="13"/>
      <c r="D18" s="19"/>
      <c r="E18" s="17"/>
      <c r="G18" s="19"/>
      <c r="H18" s="17"/>
      <c r="J18" s="153" t="s">
        <v>0</v>
      </c>
      <c r="K18" s="154">
        <v>3</v>
      </c>
    </row>
    <row r="19" spans="1:11" s="2" customFormat="1" ht="15" customHeight="1" thickBot="1">
      <c r="A19" s="70"/>
      <c r="B19" s="17"/>
      <c r="D19" s="69" t="s">
        <v>24</v>
      </c>
      <c r="E19" s="71">
        <v>3</v>
      </c>
      <c r="G19" s="19"/>
      <c r="H19" s="17"/>
      <c r="J19" s="153"/>
      <c r="K19" s="155"/>
    </row>
    <row r="20" spans="1:11" s="2" customFormat="1" ht="15" customHeight="1" thickBot="1">
      <c r="A20" s="69" t="s">
        <v>0</v>
      </c>
      <c r="B20" s="71">
        <v>5</v>
      </c>
      <c r="C20" s="13"/>
      <c r="D20" s="69" t="s">
        <v>0</v>
      </c>
      <c r="E20" s="67">
        <v>6</v>
      </c>
      <c r="G20" s="19"/>
      <c r="H20" s="17"/>
      <c r="K20" s="17"/>
    </row>
    <row r="21" spans="1:11" s="2" customFormat="1" ht="15" customHeight="1" thickBot="1">
      <c r="A21" s="69" t="s">
        <v>32</v>
      </c>
      <c r="B21" s="67">
        <v>4</v>
      </c>
      <c r="C21" s="13"/>
      <c r="D21" s="19"/>
      <c r="E21" s="17"/>
      <c r="G21" s="153" t="s">
        <v>0</v>
      </c>
      <c r="H21" s="158">
        <v>5</v>
      </c>
      <c r="K21" s="17"/>
    </row>
    <row r="22" spans="1:11" s="2" customFormat="1" ht="15" customHeight="1" thickBot="1">
      <c r="A22" s="70"/>
      <c r="B22" s="17"/>
      <c r="D22" s="19"/>
      <c r="E22" s="17"/>
      <c r="G22" s="153"/>
      <c r="H22" s="155"/>
      <c r="K22" s="17"/>
    </row>
    <row r="23" spans="1:11" s="2" customFormat="1" ht="15" customHeight="1" thickBot="1">
      <c r="A23" s="69" t="s">
        <v>67</v>
      </c>
      <c r="B23" s="71">
        <v>4</v>
      </c>
      <c r="C23" s="13"/>
      <c r="D23" s="19"/>
      <c r="E23" s="17"/>
      <c r="G23" s="161" t="s">
        <v>2</v>
      </c>
      <c r="H23" s="154">
        <v>4</v>
      </c>
      <c r="K23" s="17"/>
    </row>
    <row r="24" spans="1:11" s="2" customFormat="1" ht="15" customHeight="1" thickBot="1">
      <c r="A24" s="69" t="s">
        <v>2</v>
      </c>
      <c r="B24" s="67">
        <v>5</v>
      </c>
      <c r="C24" s="13"/>
      <c r="D24" s="69" t="s">
        <v>2</v>
      </c>
      <c r="E24" s="71">
        <v>6</v>
      </c>
      <c r="G24" s="162"/>
      <c r="H24" s="155"/>
      <c r="K24" s="17"/>
    </row>
    <row r="25" spans="1:11" s="2" customFormat="1" ht="15" customHeight="1" thickBot="1">
      <c r="A25" s="70"/>
      <c r="B25" s="17"/>
      <c r="D25" s="69" t="s">
        <v>65</v>
      </c>
      <c r="E25" s="67">
        <v>3</v>
      </c>
      <c r="G25" s="14"/>
      <c r="H25" s="17"/>
      <c r="K25" s="17"/>
    </row>
    <row r="26" spans="1:11" s="2" customFormat="1" ht="15" customHeight="1" thickBot="1">
      <c r="A26" s="69" t="s">
        <v>33</v>
      </c>
      <c r="B26" s="71">
        <v>3</v>
      </c>
      <c r="C26" s="13"/>
      <c r="E26" s="17"/>
      <c r="G26" s="14"/>
      <c r="H26" s="17"/>
      <c r="K26" s="17"/>
    </row>
    <row r="27" spans="1:11" s="2" customFormat="1" ht="15" customHeight="1" thickBot="1">
      <c r="A27" s="69" t="s">
        <v>65</v>
      </c>
      <c r="B27" s="67">
        <v>5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H21:H22"/>
    <mergeCell ref="H23:H24"/>
    <mergeCell ref="G10:G11"/>
    <mergeCell ref="G12:G13"/>
    <mergeCell ref="H10:H11"/>
    <mergeCell ref="H12:H13"/>
    <mergeCell ref="G21:G22"/>
    <mergeCell ref="G23:G24"/>
    <mergeCell ref="A1:C1"/>
    <mergeCell ref="J18:J19"/>
    <mergeCell ref="K18:K19"/>
    <mergeCell ref="J16:J17"/>
    <mergeCell ref="K16:K17"/>
    <mergeCell ref="J6:J8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61"/>
  <sheetViews>
    <sheetView tabSelected="1" zoomScalePageLayoutView="0" workbookViewId="0" topLeftCell="A5">
      <selection activeCell="A30" sqref="A30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  <col min="10" max="10" width="6.00390625" style="16" customWidth="1"/>
  </cols>
  <sheetData>
    <row r="1" spans="1:8" ht="27">
      <c r="A1" s="150" t="s">
        <v>56</v>
      </c>
      <c r="B1" s="151"/>
      <c r="C1" s="152"/>
      <c r="D1" s="152"/>
      <c r="E1" s="152"/>
      <c r="F1" s="152"/>
      <c r="G1" s="152"/>
      <c r="H1" s="152"/>
    </row>
    <row r="2" spans="2:10" s="2" customFormat="1" ht="3" customHeight="1">
      <c r="B2" s="17"/>
      <c r="E2" s="17"/>
      <c r="H2" s="17"/>
      <c r="J2" s="17"/>
    </row>
    <row r="3" spans="1:8" s="15" customFormat="1" ht="15" customHeight="1">
      <c r="A3" s="20" t="s">
        <v>64</v>
      </c>
      <c r="B3" s="21"/>
      <c r="C3" s="20"/>
      <c r="D3" s="20" t="s">
        <v>62</v>
      </c>
      <c r="E3" s="21"/>
      <c r="F3" s="20"/>
      <c r="G3" s="20" t="s">
        <v>63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159" t="s">
        <v>80</v>
      </c>
      <c r="H6" s="17"/>
    </row>
    <row r="7" spans="1:8" s="2" customFormat="1" ht="15" customHeight="1">
      <c r="A7" s="69" t="s">
        <v>3</v>
      </c>
      <c r="B7" s="64">
        <v>4</v>
      </c>
      <c r="E7" s="17"/>
      <c r="G7" s="167"/>
      <c r="H7" s="17"/>
    </row>
    <row r="8" spans="1:8" s="2" customFormat="1" ht="15" customHeight="1" thickBot="1">
      <c r="A8" s="69" t="s">
        <v>68</v>
      </c>
      <c r="B8" s="65">
        <v>5</v>
      </c>
      <c r="E8" s="17"/>
      <c r="G8" s="167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165" t="s">
        <v>68</v>
      </c>
      <c r="E10" s="158">
        <v>4</v>
      </c>
      <c r="G10" s="66"/>
      <c r="H10" s="17"/>
    </row>
    <row r="11" spans="2:8" s="2" customFormat="1" ht="15" customHeight="1">
      <c r="B11" s="17"/>
      <c r="D11" s="166"/>
      <c r="E11" s="163"/>
      <c r="G11" s="66"/>
      <c r="H11" s="17"/>
    </row>
    <row r="12" spans="2:8" s="2" customFormat="1" ht="15" customHeight="1" thickBot="1">
      <c r="B12" s="17"/>
      <c r="D12" s="156" t="s">
        <v>57</v>
      </c>
      <c r="E12" s="164">
        <v>5</v>
      </c>
      <c r="G12" s="66"/>
      <c r="H12" s="17"/>
    </row>
    <row r="13" spans="1:8" s="2" customFormat="1" ht="15" customHeight="1" thickBot="1">
      <c r="A13" s="69" t="s">
        <v>57</v>
      </c>
      <c r="B13" s="64">
        <v>8</v>
      </c>
      <c r="D13" s="157"/>
      <c r="E13" s="155"/>
      <c r="G13" s="66"/>
      <c r="H13" s="17"/>
    </row>
    <row r="14" spans="1:8" s="2" customFormat="1" ht="15" customHeight="1" thickBot="1">
      <c r="A14" s="69" t="s">
        <v>66</v>
      </c>
      <c r="B14" s="65">
        <v>1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156" t="s">
        <v>57</v>
      </c>
      <c r="H16" s="158">
        <v>7</v>
      </c>
    </row>
    <row r="17" spans="1:8" s="2" customFormat="1" ht="15" customHeight="1">
      <c r="A17" s="19"/>
      <c r="B17" s="17"/>
      <c r="D17" s="19"/>
      <c r="E17" s="17"/>
      <c r="G17" s="157"/>
      <c r="H17" s="163"/>
    </row>
    <row r="18" spans="1:8" s="2" customFormat="1" ht="15" customHeight="1" thickBot="1">
      <c r="A18" s="19"/>
      <c r="B18" s="17"/>
      <c r="D18" s="19"/>
      <c r="E18" s="17"/>
      <c r="G18" s="153" t="s">
        <v>32</v>
      </c>
      <c r="H18" s="164">
        <v>2</v>
      </c>
    </row>
    <row r="19" spans="1:8" s="2" customFormat="1" ht="15" customHeight="1" thickBot="1">
      <c r="A19" s="69" t="s">
        <v>69</v>
      </c>
      <c r="B19" s="64"/>
      <c r="D19" s="19"/>
      <c r="E19" s="17"/>
      <c r="G19" s="153"/>
      <c r="H19" s="155"/>
    </row>
    <row r="20" spans="1:8" s="2" customFormat="1" ht="15" customHeight="1" thickBot="1">
      <c r="A20" s="69" t="s">
        <v>32</v>
      </c>
      <c r="B20" s="65"/>
      <c r="D20" s="19"/>
      <c r="E20" s="17"/>
      <c r="H20" s="17"/>
    </row>
    <row r="21" spans="1:8" s="2" customFormat="1" ht="15" customHeight="1">
      <c r="A21" s="19"/>
      <c r="B21" s="17"/>
      <c r="D21" s="153" t="s">
        <v>32</v>
      </c>
      <c r="E21" s="158">
        <v>5</v>
      </c>
      <c r="H21" s="17"/>
    </row>
    <row r="22" spans="1:8" s="2" customFormat="1" ht="15" customHeight="1">
      <c r="A22" s="19"/>
      <c r="B22" s="17"/>
      <c r="D22" s="153"/>
      <c r="E22" s="163"/>
      <c r="H22" s="17"/>
    </row>
    <row r="23" spans="1:8" s="2" customFormat="1" ht="15" customHeight="1" thickBot="1">
      <c r="A23" s="19"/>
      <c r="B23" s="17"/>
      <c r="D23" s="153" t="s">
        <v>67</v>
      </c>
      <c r="E23" s="164">
        <v>4</v>
      </c>
      <c r="H23" s="17"/>
    </row>
    <row r="24" spans="1:8" s="2" customFormat="1" ht="15" customHeight="1" thickBot="1">
      <c r="A24" s="69" t="s">
        <v>67</v>
      </c>
      <c r="B24" s="64">
        <v>5</v>
      </c>
      <c r="D24" s="153"/>
      <c r="E24" s="155"/>
      <c r="H24" s="17"/>
    </row>
    <row r="25" spans="1:8" s="2" customFormat="1" ht="15" customHeight="1" thickBot="1">
      <c r="A25" s="69" t="s">
        <v>33</v>
      </c>
      <c r="B25" s="65">
        <v>4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  <row r="27" spans="2:8" s="2" customFormat="1" ht="15" customHeight="1">
      <c r="B27" s="17"/>
      <c r="E27" s="17"/>
      <c r="H27" s="17"/>
    </row>
    <row r="28" ht="8.25" customHeight="1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</sheetData>
  <sheetProtection selectLockedCells="1"/>
  <mergeCells count="14">
    <mergeCell ref="A1:H1"/>
    <mergeCell ref="G6:G8"/>
    <mergeCell ref="G18:G19"/>
    <mergeCell ref="H18:H19"/>
    <mergeCell ref="G16:G17"/>
    <mergeCell ref="H16:H17"/>
    <mergeCell ref="D23:D24"/>
    <mergeCell ref="E21:E22"/>
    <mergeCell ref="E23:E24"/>
    <mergeCell ref="D10:D11"/>
    <mergeCell ref="D12:D13"/>
    <mergeCell ref="E10:E11"/>
    <mergeCell ref="E12:E13"/>
    <mergeCell ref="D21:D22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4.875" style="74" bestFit="1" customWidth="1"/>
    <col min="2" max="2" width="14.25390625" style="74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5" customFormat="1" ht="16.5">
      <c r="A1" s="170" t="s">
        <v>38</v>
      </c>
      <c r="B1" s="79" t="s">
        <v>42</v>
      </c>
      <c r="C1" s="172" t="s">
        <v>36</v>
      </c>
      <c r="D1" s="172" t="s">
        <v>37</v>
      </c>
      <c r="E1" s="174" t="s">
        <v>47</v>
      </c>
      <c r="F1" s="169" t="s">
        <v>43</v>
      </c>
      <c r="G1" s="169"/>
    </row>
    <row r="2" spans="1:7" ht="14.25">
      <c r="A2" s="171"/>
      <c r="B2" s="80"/>
      <c r="C2" s="173"/>
      <c r="D2" s="173"/>
      <c r="E2" s="175"/>
      <c r="F2" s="81" t="s">
        <v>39</v>
      </c>
      <c r="G2" s="81" t="s">
        <v>40</v>
      </c>
    </row>
    <row r="3" spans="1:7" s="29" customFormat="1" ht="12.75">
      <c r="A3" s="77">
        <v>39734</v>
      </c>
      <c r="B3" s="77" t="s">
        <v>71</v>
      </c>
      <c r="C3" s="78" t="s">
        <v>24</v>
      </c>
      <c r="D3" s="78" t="s">
        <v>75</v>
      </c>
      <c r="E3" s="82">
        <v>39853</v>
      </c>
      <c r="F3" s="78">
        <v>5</v>
      </c>
      <c r="G3" s="78">
        <v>4</v>
      </c>
    </row>
    <row r="4" spans="1:7" s="29" customFormat="1" ht="12.75">
      <c r="A4" s="77">
        <v>39825</v>
      </c>
      <c r="B4" s="77" t="s">
        <v>35</v>
      </c>
      <c r="C4" s="78" t="s">
        <v>3</v>
      </c>
      <c r="D4" s="29" t="s">
        <v>30</v>
      </c>
      <c r="E4" s="93" t="s">
        <v>73</v>
      </c>
      <c r="F4" s="92" t="s">
        <v>74</v>
      </c>
      <c r="G4" s="92" t="s">
        <v>74</v>
      </c>
    </row>
    <row r="5" spans="1:7" ht="12.75">
      <c r="A5" s="77">
        <v>39888</v>
      </c>
      <c r="B5" s="77" t="s">
        <v>76</v>
      </c>
      <c r="C5" s="78" t="s">
        <v>75</v>
      </c>
      <c r="D5" s="78" t="s">
        <v>54</v>
      </c>
      <c r="E5" s="93">
        <v>39930</v>
      </c>
      <c r="F5" s="78">
        <v>5</v>
      </c>
      <c r="G5" s="78">
        <v>4</v>
      </c>
    </row>
    <row r="6" spans="1:11" ht="12.75">
      <c r="A6" s="77"/>
      <c r="B6" s="77"/>
      <c r="C6" s="78"/>
      <c r="D6" s="78"/>
      <c r="E6" s="82"/>
      <c r="F6" s="85"/>
      <c r="G6" s="85"/>
      <c r="I6" s="168" t="s">
        <v>41</v>
      </c>
      <c r="J6" s="168"/>
      <c r="K6" s="168"/>
    </row>
    <row r="7" spans="1:11" ht="12.75">
      <c r="A7" s="77"/>
      <c r="B7" s="77"/>
      <c r="C7" s="78"/>
      <c r="D7" s="91"/>
      <c r="E7" s="82"/>
      <c r="F7" s="78"/>
      <c r="G7" s="78"/>
      <c r="I7" s="168"/>
      <c r="J7" s="168"/>
      <c r="K7" s="168"/>
    </row>
    <row r="8" spans="1:11" ht="12.75">
      <c r="A8" s="77"/>
      <c r="B8" s="77"/>
      <c r="C8" s="78"/>
      <c r="D8" s="78"/>
      <c r="E8" s="84"/>
      <c r="F8" s="85"/>
      <c r="G8" s="85"/>
      <c r="I8" s="168"/>
      <c r="J8" s="168"/>
      <c r="K8" s="168"/>
    </row>
    <row r="9" spans="1:11" ht="12.75">
      <c r="A9" s="77"/>
      <c r="B9" s="77"/>
      <c r="C9" s="78"/>
      <c r="D9" s="78"/>
      <c r="E9" s="82"/>
      <c r="F9" s="78"/>
      <c r="G9" s="78"/>
      <c r="I9" s="168"/>
      <c r="J9" s="168"/>
      <c r="K9" s="168"/>
    </row>
    <row r="10" spans="1:11" ht="12.75">
      <c r="A10" s="77"/>
      <c r="B10" s="77"/>
      <c r="C10" s="78"/>
      <c r="D10" s="78"/>
      <c r="E10" s="82"/>
      <c r="F10" s="78"/>
      <c r="G10" s="78"/>
      <c r="I10" s="168"/>
      <c r="J10" s="168"/>
      <c r="K10" s="168"/>
    </row>
    <row r="11" spans="1:11" ht="12.75">
      <c r="A11" s="77"/>
      <c r="B11" s="83"/>
      <c r="C11" s="78"/>
      <c r="D11" s="29"/>
      <c r="E11" s="82"/>
      <c r="F11" s="78"/>
      <c r="G11" s="78"/>
      <c r="I11" s="168"/>
      <c r="J11" s="168"/>
      <c r="K11" s="168"/>
    </row>
    <row r="12" spans="1:11" ht="12.75">
      <c r="A12" s="77"/>
      <c r="B12" s="83"/>
      <c r="C12" s="78"/>
      <c r="D12" s="78"/>
      <c r="E12" s="84"/>
      <c r="F12" s="85"/>
      <c r="G12" s="85"/>
      <c r="I12" s="168"/>
      <c r="J12" s="168"/>
      <c r="K12" s="168"/>
    </row>
    <row r="13" spans="1:7" ht="12.75">
      <c r="A13" s="76"/>
      <c r="B13" s="76"/>
      <c r="C13" s="41"/>
      <c r="D13" s="41"/>
      <c r="E13" s="41"/>
      <c r="F13" s="41"/>
      <c r="G13" s="41"/>
    </row>
    <row r="14" spans="1:7" ht="12.75">
      <c r="A14" s="76"/>
      <c r="B14" s="76"/>
      <c r="C14" s="41"/>
      <c r="D14" s="41"/>
      <c r="E14" s="41"/>
      <c r="F14" s="41"/>
      <c r="G14" s="41"/>
    </row>
    <row r="15" spans="1:7" ht="12.75">
      <c r="A15" s="76"/>
      <c r="B15" s="76"/>
      <c r="C15" s="41"/>
      <c r="D15" s="41"/>
      <c r="E15" s="41"/>
      <c r="F15" s="41"/>
      <c r="G15" s="41"/>
    </row>
    <row r="16" spans="1:7" ht="12.75">
      <c r="A16" s="76"/>
      <c r="B16" s="76"/>
      <c r="C16" s="41"/>
      <c r="D16" s="41"/>
      <c r="E16" s="41"/>
      <c r="F16" s="41"/>
      <c r="G16" s="41"/>
    </row>
    <row r="17" spans="1:7" ht="12.75">
      <c r="A17" s="76"/>
      <c r="B17" s="76"/>
      <c r="C17" s="41"/>
      <c r="D17" s="41"/>
      <c r="E17" s="41"/>
      <c r="F17" s="41"/>
      <c r="G17" s="41"/>
    </row>
    <row r="18" spans="1:7" ht="12.75">
      <c r="A18" s="76"/>
      <c r="B18" s="76"/>
      <c r="C18" s="41"/>
      <c r="D18" s="41"/>
      <c r="E18" s="41"/>
      <c r="F18" s="41"/>
      <c r="G18" s="41"/>
    </row>
    <row r="19" spans="1:7" ht="12.75">
      <c r="A19" s="76"/>
      <c r="B19" s="76"/>
      <c r="C19" s="41"/>
      <c r="D19" s="41"/>
      <c r="E19" s="41"/>
      <c r="F19" s="41"/>
      <c r="G19" s="41"/>
    </row>
    <row r="20" spans="1:7" ht="12.75">
      <c r="A20" s="76"/>
      <c r="B20" s="76"/>
      <c r="C20" s="41"/>
      <c r="D20" s="41"/>
      <c r="E20" s="41"/>
      <c r="F20" s="41"/>
      <c r="G20" s="41"/>
    </row>
    <row r="21" spans="1:7" ht="12.75">
      <c r="A21" s="76"/>
      <c r="B21" s="76"/>
      <c r="C21" s="41"/>
      <c r="D21" s="41"/>
      <c r="E21" s="41"/>
      <c r="F21" s="41"/>
      <c r="G21" s="41"/>
    </row>
    <row r="22" spans="1:7" ht="12.75">
      <c r="A22" s="76"/>
      <c r="B22" s="76"/>
      <c r="C22" s="41"/>
      <c r="D22" s="41"/>
      <c r="E22" s="41"/>
      <c r="F22" s="41"/>
      <c r="G22" s="41"/>
    </row>
    <row r="23" spans="1:7" ht="12.75">
      <c r="A23" s="76"/>
      <c r="B23" s="76"/>
      <c r="C23" s="41"/>
      <c r="D23" s="41"/>
      <c r="E23" s="41"/>
      <c r="F23" s="41"/>
      <c r="G23" s="4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Les Berry</cp:lastModifiedBy>
  <cp:lastPrinted>2007-06-05T06:41:59Z</cp:lastPrinted>
  <dcterms:created xsi:type="dcterms:W3CDTF">2004-01-16T11:46:11Z</dcterms:created>
  <dcterms:modified xsi:type="dcterms:W3CDTF">2009-05-19T06:15:29Z</dcterms:modified>
  <cp:category/>
  <cp:version/>
  <cp:contentType/>
  <cp:contentStatus/>
</cp:coreProperties>
</file>